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ff\Documents\Office Admin\Thom\Finance\Financials\2019\"/>
    </mc:Choice>
  </mc:AlternateContent>
  <bookViews>
    <workbookView xWindow="0" yWindow="0" windowWidth="28800" windowHeight="12435" activeTab="1"/>
  </bookViews>
  <sheets>
    <sheet name="General Fund Budget Vs. Actual" sheetId="3" r:id="rId1"/>
    <sheet name="Statement of Financial Position" sheetId="6" r:id="rId2"/>
  </sheets>
  <calcPr calcId="152511"/>
</workbook>
</file>

<file path=xl/calcChain.xml><?xml version="1.0" encoding="utf-8"?>
<calcChain xmlns="http://schemas.openxmlformats.org/spreadsheetml/2006/main">
  <c r="H64" i="6" l="1"/>
  <c r="G6" i="6"/>
  <c r="H6" i="6"/>
  <c r="H72" i="6" l="1"/>
  <c r="D9" i="3"/>
  <c r="J74" i="6"/>
  <c r="J7" i="6" l="1"/>
  <c r="J63" i="6" l="1"/>
  <c r="J45" i="6" l="1"/>
  <c r="J67" i="6" l="1"/>
  <c r="J66" i="6"/>
  <c r="J6" i="6" l="1"/>
  <c r="J46" i="6" l="1"/>
  <c r="J90" i="6" l="1"/>
  <c r="G16" i="6" l="1"/>
  <c r="J14" i="6"/>
  <c r="G35" i="6" l="1"/>
  <c r="J70" i="6" l="1"/>
  <c r="G38" i="6" l="1"/>
  <c r="J15" i="6"/>
  <c r="J13" i="6"/>
  <c r="J16" i="6" l="1"/>
  <c r="J33" i="6"/>
  <c r="J35" i="6"/>
  <c r="J32" i="6"/>
  <c r="J30" i="6"/>
  <c r="J37" i="6"/>
  <c r="J36" i="6" l="1"/>
  <c r="H11" i="6" l="1"/>
  <c r="J10" i="6"/>
  <c r="G11" i="6"/>
  <c r="G54" i="6" l="1"/>
  <c r="G59" i="6" s="1"/>
  <c r="J71" i="6"/>
  <c r="E29" i="3" l="1"/>
  <c r="E19" i="3"/>
  <c r="E11" i="3"/>
  <c r="J64" i="6"/>
  <c r="E32" i="3" l="1"/>
  <c r="E33" i="3" s="1"/>
  <c r="J18" i="6" l="1"/>
  <c r="J19" i="6"/>
  <c r="J20" i="6"/>
  <c r="J83" i="6"/>
  <c r="J21" i="6"/>
  <c r="J5" i="6"/>
  <c r="J60" i="6"/>
  <c r="H97" i="6" l="1"/>
  <c r="J65" i="6"/>
  <c r="I97" i="6" l="1"/>
  <c r="J95" i="6" l="1"/>
  <c r="J94" i="6"/>
  <c r="J93" i="6"/>
  <c r="J92" i="6"/>
  <c r="J91" i="6"/>
  <c r="J89" i="6"/>
  <c r="J88" i="6"/>
  <c r="J87" i="6"/>
  <c r="J86" i="6"/>
  <c r="J85" i="6"/>
  <c r="J84" i="6"/>
  <c r="J82" i="6"/>
  <c r="J81" i="6"/>
  <c r="J80" i="6"/>
  <c r="J79" i="6"/>
  <c r="J78" i="6"/>
  <c r="J77" i="6"/>
  <c r="J76" i="6"/>
  <c r="J75" i="6"/>
  <c r="J73" i="6"/>
  <c r="J72" i="6"/>
  <c r="J69" i="6"/>
  <c r="J68" i="6"/>
  <c r="J62" i="6"/>
  <c r="J61" i="6"/>
  <c r="I54" i="6"/>
  <c r="H54" i="6"/>
  <c r="J53" i="6"/>
  <c r="J52" i="6"/>
  <c r="J51" i="6"/>
  <c r="J50" i="6"/>
  <c r="I48" i="6"/>
  <c r="H48" i="6"/>
  <c r="G48" i="6"/>
  <c r="J47" i="6"/>
  <c r="J44" i="6"/>
  <c r="J43" i="6"/>
  <c r="I55" i="6" l="1"/>
  <c r="G55" i="6"/>
  <c r="J48" i="6"/>
  <c r="H55" i="6"/>
  <c r="J54" i="6"/>
  <c r="J34" i="6"/>
  <c r="J38" i="6"/>
  <c r="J31" i="6"/>
  <c r="I27" i="6"/>
  <c r="H27" i="6"/>
  <c r="G27" i="6"/>
  <c r="G28" i="6" s="1"/>
  <c r="G96" i="6" s="1"/>
  <c r="J26" i="6"/>
  <c r="J25" i="6"/>
  <c r="J24" i="6"/>
  <c r="J23" i="6"/>
  <c r="J22" i="6"/>
  <c r="I11" i="6"/>
  <c r="J9" i="6"/>
  <c r="J8" i="6"/>
  <c r="J11" i="6" l="1"/>
  <c r="G39" i="6"/>
  <c r="J55" i="6"/>
  <c r="I28" i="6"/>
  <c r="I39" i="6" s="1"/>
  <c r="H28" i="6"/>
  <c r="H39" i="6" s="1"/>
  <c r="J27" i="6"/>
  <c r="J28" i="6" l="1"/>
  <c r="J39" i="6" s="1"/>
  <c r="J59" i="6"/>
  <c r="G57" i="6"/>
  <c r="H57" i="6"/>
  <c r="D29" i="3"/>
  <c r="D19" i="3"/>
  <c r="D11" i="3"/>
  <c r="J96" i="6"/>
  <c r="I98" i="6"/>
  <c r="H98" i="6"/>
  <c r="J97" i="6" l="1"/>
  <c r="J98" i="6" s="1"/>
  <c r="D32" i="3"/>
  <c r="I57" i="6"/>
  <c r="J57" i="6" s="1"/>
  <c r="G97" i="6"/>
  <c r="D33" i="3" l="1"/>
  <c r="D40" i="3" s="1"/>
  <c r="D42" i="3" s="1"/>
  <c r="G98" i="6"/>
</calcChain>
</file>

<file path=xl/sharedStrings.xml><?xml version="1.0" encoding="utf-8"?>
<sst xmlns="http://schemas.openxmlformats.org/spreadsheetml/2006/main" count="141" uniqueCount="133">
  <si>
    <t>Income</t>
  </si>
  <si>
    <t>4010 · Pledge Related  Income</t>
  </si>
  <si>
    <t>4015 · Weekly Collection</t>
  </si>
  <si>
    <t>5340 · Facilities Rental</t>
  </si>
  <si>
    <t>5490 · Other Income</t>
  </si>
  <si>
    <t>5600 · Fundraising Income</t>
  </si>
  <si>
    <t>Total Income</t>
  </si>
  <si>
    <t>Expense</t>
  </si>
  <si>
    <t>W · Worship and Music</t>
  </si>
  <si>
    <t>SJ · Social Justice</t>
  </si>
  <si>
    <t>CL · Community Life</t>
  </si>
  <si>
    <t>CU · Culture</t>
  </si>
  <si>
    <t>B · Buildings</t>
  </si>
  <si>
    <t>O · Office Services</t>
  </si>
  <si>
    <t>D · Debt &amp; Mortgage</t>
  </si>
  <si>
    <t>F · Finance</t>
  </si>
  <si>
    <t>FR · Fundraising</t>
  </si>
  <si>
    <t>Total Expense</t>
  </si>
  <si>
    <t>Direct Program Expenses</t>
  </si>
  <si>
    <t>SG · Spiritual Growth and Development</t>
  </si>
  <si>
    <t>Subtotal</t>
  </si>
  <si>
    <t>Stewardship Expenses</t>
  </si>
  <si>
    <t>Other Employee Related Expenses</t>
  </si>
  <si>
    <t>Personnel Expenses</t>
  </si>
  <si>
    <t>Increase(Decrease) in Net Position Before Transfers &amp; Depreciation</t>
  </si>
  <si>
    <t>Transfers</t>
  </si>
  <si>
    <t>Depreciation</t>
  </si>
  <si>
    <t>Increase(Decrease) in Net Position</t>
  </si>
  <si>
    <t>Temporarily</t>
  </si>
  <si>
    <t>Permanently</t>
  </si>
  <si>
    <t>Unrestricted</t>
  </si>
  <si>
    <t>Restricted</t>
  </si>
  <si>
    <t>ASSETS</t>
  </si>
  <si>
    <t>Total</t>
  </si>
  <si>
    <t>Current Assets</t>
  </si>
  <si>
    <t>Cash</t>
  </si>
  <si>
    <t>General Fund - UB&amp;T Checking</t>
  </si>
  <si>
    <t>Reserve Fund - UB&amp;T Money Market</t>
  </si>
  <si>
    <t>Long-Term Investments</t>
  </si>
  <si>
    <t>Due from General Fund</t>
  </si>
  <si>
    <t>21st Century Endowment Acct</t>
  </si>
  <si>
    <t>Liberal Church Endowment Acct</t>
  </si>
  <si>
    <t>Jackson Endowment Acct</t>
  </si>
  <si>
    <t>Jackson Social Welfare Endow Acct</t>
  </si>
  <si>
    <t>Schwab Stock Accounts</t>
  </si>
  <si>
    <t>UUA Common Endowment</t>
  </si>
  <si>
    <t>Total Investments</t>
  </si>
  <si>
    <t>Total Current Assets</t>
  </si>
  <si>
    <t>Capital Assets</t>
  </si>
  <si>
    <t>Less: Accumulated Depreciation</t>
  </si>
  <si>
    <t>Equipment and Furnishings</t>
  </si>
  <si>
    <t>Land</t>
  </si>
  <si>
    <t>Total Capital Assets</t>
  </si>
  <si>
    <t>TOTAL ASSETS</t>
  </si>
  <si>
    <t>LIABILITIES &amp; NET POSITION</t>
  </si>
  <si>
    <t>Liabilities</t>
  </si>
  <si>
    <t>Total Current Liabilities</t>
  </si>
  <si>
    <t>Long Term Liabilities</t>
  </si>
  <si>
    <t>Loan - Jackson Endowment</t>
  </si>
  <si>
    <t>Loan - Liberal Church Endowment</t>
  </si>
  <si>
    <t>Loan - Member</t>
  </si>
  <si>
    <t>Total Long Term Liabilities</t>
  </si>
  <si>
    <t>Total Liabilities</t>
  </si>
  <si>
    <t>Net Assets</t>
  </si>
  <si>
    <t>Net Position</t>
  </si>
  <si>
    <t>Net Investment in Capital Assets</t>
  </si>
  <si>
    <t>Allison Dybdahl Fund</t>
  </si>
  <si>
    <t>Alpha House/IHN Fund</t>
  </si>
  <si>
    <t>Comprehensive Campaign Fund</t>
  </si>
  <si>
    <t>Fair Trade Coffee Sales Fund</t>
  </si>
  <si>
    <t>Family Camp Fund</t>
  </si>
  <si>
    <t>Grocery Coupon/Scrip Fund</t>
  </si>
  <si>
    <t>Habitat For Humanity Fund</t>
  </si>
  <si>
    <t>Khasi Hills Student Sponsor Fund</t>
  </si>
  <si>
    <t>Kinney Music Fund</t>
  </si>
  <si>
    <t>Klein Lectureship Fund</t>
  </si>
  <si>
    <t>Memorial Plaques Fund</t>
  </si>
  <si>
    <t>Men's Council Fund</t>
  </si>
  <si>
    <t>Ministers' Discretionary Fund</t>
  </si>
  <si>
    <t>Partner Church Fund</t>
  </si>
  <si>
    <t>QUUest Bookstore Fund</t>
  </si>
  <si>
    <t>Sanctuary Flowers Fund</t>
  </si>
  <si>
    <t>Shared &amp; Special Collections Fund</t>
  </si>
  <si>
    <t>21st Century Endowment Fund</t>
  </si>
  <si>
    <t>Liberal Church Endowment Fund</t>
  </si>
  <si>
    <t>Jackson Endowment Fund</t>
  </si>
  <si>
    <t>Jackson Social Welfare Endow Fund</t>
  </si>
  <si>
    <t>UUA Common Endowment Fund</t>
  </si>
  <si>
    <t>Total Net Position</t>
  </si>
  <si>
    <t>TOTAL LIABILITIES AND NET POSITION</t>
  </si>
  <si>
    <t>Prepared by S. Khan</t>
  </si>
  <si>
    <t>G   Grounds</t>
  </si>
  <si>
    <t>Capital Projects</t>
  </si>
  <si>
    <t>150th Anniversary Fund</t>
  </si>
  <si>
    <t>Sabbatical Fund</t>
  </si>
  <si>
    <t>Capital Projects Reserve Fund</t>
  </si>
  <si>
    <t>Geisenhainer Music Fund</t>
  </si>
  <si>
    <t>Capitalized Re-Finance Costs</t>
  </si>
  <si>
    <t>Loan/Mortgage - ONB</t>
  </si>
  <si>
    <t>Depreciable Land Improvements</t>
  </si>
  <si>
    <t>SGD Building</t>
  </si>
  <si>
    <t>Main Building</t>
  </si>
  <si>
    <t>Other Assets</t>
  </si>
  <si>
    <t xml:space="preserve"> </t>
  </si>
  <si>
    <t>Other</t>
  </si>
  <si>
    <t>Friday Night Activities Fund</t>
  </si>
  <si>
    <t>Building Improvements</t>
  </si>
  <si>
    <t>SGD Fund</t>
  </si>
  <si>
    <t>YRUU Fund</t>
  </si>
  <si>
    <t>Reserve Fund - UB&amp;T Checking</t>
  </si>
  <si>
    <t>Security Deposit D Watkins Apt</t>
  </si>
  <si>
    <t>Security Deposits from Renters</t>
  </si>
  <si>
    <t>Sanctuary Congregation Fund</t>
  </si>
  <si>
    <t>Wind/Solar Fund</t>
  </si>
  <si>
    <t>DACA Scholarship Fund</t>
  </si>
  <si>
    <t>Departing Minister Gift Fund</t>
  </si>
  <si>
    <t>Total Other Assets</t>
  </si>
  <si>
    <t xml:space="preserve">Accrued Payables </t>
  </si>
  <si>
    <t>Deferred Donation - IA Land Proceeds</t>
  </si>
  <si>
    <t>Womyn's Council Funds</t>
  </si>
  <si>
    <t>Border Trips Fund</t>
  </si>
  <si>
    <t>Prepaid Expenses</t>
  </si>
  <si>
    <t>Net Position Beginning January 1, 2019</t>
  </si>
  <si>
    <t>Memo:</t>
  </si>
  <si>
    <t>Reserve Fund - Sanctuary</t>
  </si>
  <si>
    <t>Sanctuary Bonds</t>
  </si>
  <si>
    <t>Deferred Donation - Prepaid Pledges 2020</t>
  </si>
  <si>
    <t>Deferred Donation - Stock</t>
  </si>
  <si>
    <t>Net Position December 31, 2019</t>
  </si>
  <si>
    <t>December 31, 2019</t>
  </si>
  <si>
    <t>Handbell Concert Fund</t>
  </si>
  <si>
    <t>2019 Actual</t>
  </si>
  <si>
    <t>2019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</si>
</sst>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Fill="1" applyBorder="1"/>
    <xf numFmtId="0" fontId="3" fillId="0" borderId="0" xfId="0" applyFont="1" applyFill="1"/>
    <xf numFmtId="0" fontId="6" fillId="0" borderId="0" xfId="0" applyFont="1" applyFill="1"/>
    <xf numFmtId="0" fontId="1" fillId="0" borderId="0" xfId="0" applyNumberFormat="1" applyFont="1" applyFill="1"/>
    <xf numFmtId="0" fontId="0" fillId="0" borderId="0" xfId="0" applyFill="1"/>
    <xf numFmtId="39" fontId="9" fillId="0" borderId="0" xfId="0" applyNumberFormat="1" applyFont="1" applyFill="1" applyBorder="1" applyAlignment="1"/>
    <xf numFmtId="39" fontId="0" fillId="0" borderId="0" xfId="0" applyNumberFormat="1" applyFill="1" applyAlignment="1">
      <alignment horizontal="center"/>
    </xf>
    <xf numFmtId="39" fontId="10" fillId="0" borderId="0" xfId="0" applyNumberFormat="1" applyFont="1" applyFill="1" applyAlignment="1">
      <alignment horizontal="center"/>
    </xf>
    <xf numFmtId="39" fontId="9" fillId="0" borderId="0" xfId="0" quotePrefix="1" applyNumberFormat="1" applyFont="1" applyFill="1" applyBorder="1" applyAlignment="1">
      <alignment horizontal="center"/>
    </xf>
    <xf numFmtId="49" fontId="9" fillId="0" borderId="0" xfId="0" applyNumberFormat="1" applyFont="1" applyFill="1"/>
    <xf numFmtId="39" fontId="9" fillId="0" borderId="2" xfId="0" applyNumberFormat="1" applyFont="1" applyFill="1" applyBorder="1" applyAlignment="1">
      <alignment horizontal="center"/>
    </xf>
    <xf numFmtId="39" fontId="10" fillId="0" borderId="2" xfId="0" applyNumberFormat="1" applyFont="1" applyFill="1" applyBorder="1" applyAlignment="1">
      <alignment horizontal="center"/>
    </xf>
    <xf numFmtId="0" fontId="11" fillId="0" borderId="0" xfId="0" applyFont="1" applyFill="1"/>
    <xf numFmtId="4" fontId="11" fillId="0" borderId="0" xfId="0" applyNumberFormat="1" applyFont="1" applyFill="1"/>
    <xf numFmtId="39" fontId="12" fillId="0" borderId="0" xfId="0" applyNumberFormat="1" applyFont="1" applyFill="1" applyAlignment="1"/>
    <xf numFmtId="39" fontId="11" fillId="0" borderId="0" xfId="0" applyNumberFormat="1" applyFont="1" applyFill="1" applyAlignment="1"/>
    <xf numFmtId="39" fontId="11" fillId="0" borderId="4" xfId="0" applyNumberFormat="1" applyFont="1" applyFill="1" applyBorder="1" applyAlignment="1"/>
    <xf numFmtId="39" fontId="9" fillId="0" borderId="0" xfId="0" applyNumberFormat="1" applyFont="1" applyFill="1" applyAlignment="1"/>
    <xf numFmtId="0" fontId="10" fillId="0" borderId="0" xfId="0" applyFont="1" applyFill="1"/>
    <xf numFmtId="4" fontId="10" fillId="0" borderId="0" xfId="0" applyNumberFormat="1" applyFont="1" applyFill="1"/>
    <xf numFmtId="0" fontId="13" fillId="0" borderId="0" xfId="0" applyFont="1" applyFill="1"/>
    <xf numFmtId="39" fontId="12" fillId="0" borderId="2" xfId="0" applyNumberFormat="1" applyFont="1" applyFill="1" applyBorder="1" applyAlignment="1"/>
    <xf numFmtId="39" fontId="12" fillId="0" borderId="3" xfId="0" applyNumberFormat="1" applyFont="1" applyFill="1" applyBorder="1" applyAlignment="1"/>
    <xf numFmtId="39" fontId="12" fillId="0" borderId="4" xfId="0" applyNumberFormat="1" applyFont="1" applyFill="1" applyBorder="1" applyAlignment="1"/>
    <xf numFmtId="39" fontId="9" fillId="0" borderId="2" xfId="0" applyNumberFormat="1" applyFont="1" applyFill="1" applyBorder="1" applyAlignment="1"/>
    <xf numFmtId="0" fontId="9" fillId="0" borderId="0" xfId="0" applyNumberFormat="1" applyFont="1" applyFill="1"/>
    <xf numFmtId="39" fontId="9" fillId="0" borderId="7" xfId="0" applyNumberFormat="1" applyFont="1" applyFill="1" applyBorder="1" applyAlignment="1"/>
    <xf numFmtId="0" fontId="9" fillId="0" borderId="0" xfId="0" applyFont="1" applyFill="1"/>
    <xf numFmtId="39" fontId="9" fillId="0" borderId="0" xfId="0" quotePrefix="1" applyNumberFormat="1" applyFont="1" applyFill="1" applyBorder="1" applyAlignment="1"/>
    <xf numFmtId="4" fontId="9" fillId="0" borderId="0" xfId="0" applyNumberFormat="1" applyFont="1" applyFill="1"/>
    <xf numFmtId="49" fontId="10" fillId="0" borderId="0" xfId="0" applyNumberFormat="1" applyFont="1" applyFill="1"/>
    <xf numFmtId="39" fontId="11" fillId="0" borderId="0" xfId="0" applyNumberFormat="1" applyFont="1" applyFill="1" applyBorder="1" applyAlignment="1"/>
    <xf numFmtId="39" fontId="11" fillId="0" borderId="0" xfId="0" applyNumberFormat="1" applyFont="1" applyFill="1"/>
    <xf numFmtId="39" fontId="9" fillId="0" borderId="0" xfId="0" applyNumberFormat="1" applyFont="1" applyFill="1"/>
    <xf numFmtId="49" fontId="9" fillId="0" borderId="0" xfId="0" applyNumberFormat="1" applyFont="1" applyFill="1" applyBorder="1"/>
    <xf numFmtId="39" fontId="12" fillId="0" borderId="0" xfId="0" applyNumberFormat="1" applyFont="1" applyFill="1" applyBorder="1" applyAlignment="1"/>
    <xf numFmtId="39" fontId="9" fillId="0" borderId="9" xfId="0" applyNumberFormat="1" applyFont="1" applyFill="1" applyBorder="1" applyAlignment="1"/>
    <xf numFmtId="39" fontId="0" fillId="0" borderId="0" xfId="0" applyNumberFormat="1" applyFill="1"/>
    <xf numFmtId="39" fontId="9" fillId="0" borderId="2" xfId="0" applyNumberFormat="1" applyFont="1" applyFill="1" applyBorder="1"/>
    <xf numFmtId="39" fontId="9" fillId="0" borderId="4" xfId="0" applyNumberFormat="1" applyFont="1" applyFill="1" applyBorder="1" applyAlignment="1"/>
    <xf numFmtId="39" fontId="8" fillId="0" borderId="0" xfId="0" applyNumberFormat="1" applyFont="1" applyFill="1"/>
    <xf numFmtId="49" fontId="1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right"/>
    </xf>
    <xf numFmtId="39" fontId="1" fillId="0" borderId="0" xfId="0" applyNumberFormat="1" applyFont="1" applyFill="1"/>
    <xf numFmtId="39" fontId="12" fillId="0" borderId="8" xfId="0" applyNumberFormat="1" applyFont="1" applyFill="1" applyBorder="1" applyAlignment="1"/>
    <xf numFmtId="39" fontId="3" fillId="0" borderId="0" xfId="0" applyNumberFormat="1" applyFont="1" applyFill="1"/>
    <xf numFmtId="39" fontId="6" fillId="0" borderId="0" xfId="0" applyNumberFormat="1" applyFont="1" applyFill="1"/>
    <xf numFmtId="39" fontId="11" fillId="0" borderId="8" xfId="0" applyNumberFormat="1" applyFont="1" applyFill="1" applyBorder="1" applyAlignment="1"/>
    <xf numFmtId="39" fontId="9" fillId="0" borderId="6" xfId="0" applyNumberFormat="1" applyFont="1" applyFill="1" applyBorder="1" applyAlignment="1"/>
    <xf numFmtId="39" fontId="11" fillId="0" borderId="3" xfId="0" applyNumberFormat="1" applyFont="1" applyFill="1" applyBorder="1" applyAlignment="1"/>
    <xf numFmtId="0" fontId="4" fillId="0" borderId="0" xfId="0" applyNumberFormat="1" applyFont="1"/>
    <xf numFmtId="0" fontId="4" fillId="0" borderId="0" xfId="0" applyNumberFormat="1" applyFont="1" applyFill="1"/>
    <xf numFmtId="0" fontId="4" fillId="0" borderId="0" xfId="0" applyFont="1"/>
    <xf numFmtId="0" fontId="4" fillId="0" borderId="0" xfId="0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Fill="1"/>
    <xf numFmtId="164" fontId="1" fillId="0" borderId="2" xfId="0" applyNumberFormat="1" applyFont="1" applyBorder="1"/>
    <xf numFmtId="164" fontId="1" fillId="0" borderId="2" xfId="0" applyNumberFormat="1" applyFont="1" applyFill="1" applyBorder="1"/>
    <xf numFmtId="164" fontId="1" fillId="0" borderId="4" xfId="0" applyNumberFormat="1" applyFont="1" applyBorder="1"/>
    <xf numFmtId="164" fontId="1" fillId="0" borderId="4" xfId="0" applyNumberFormat="1" applyFont="1" applyFill="1" applyBorder="1"/>
    <xf numFmtId="164" fontId="1" fillId="0" borderId="0" xfId="0" applyNumberFormat="1" applyFont="1" applyFill="1" applyBorder="1"/>
    <xf numFmtId="164" fontId="1" fillId="0" borderId="5" xfId="0" applyNumberFormat="1" applyFont="1" applyFill="1" applyBorder="1"/>
    <xf numFmtId="39" fontId="1" fillId="0" borderId="0" xfId="0" applyNumberFormat="1" applyFont="1" applyFill="1" applyBorder="1"/>
    <xf numFmtId="39" fontId="1" fillId="0" borderId="6" xfId="0" applyNumberFormat="1" applyFont="1" applyFill="1" applyBorder="1"/>
    <xf numFmtId="39" fontId="4" fillId="0" borderId="0" xfId="0" applyNumberFormat="1" applyFont="1" applyFill="1"/>
    <xf numFmtId="0" fontId="4" fillId="0" borderId="0" xfId="0" applyFont="1" applyFill="1"/>
    <xf numFmtId="39" fontId="1" fillId="0" borderId="4" xfId="0" applyNumberFormat="1" applyFont="1" applyFill="1" applyBorder="1"/>
    <xf numFmtId="40" fontId="7" fillId="0" borderId="4" xfId="0" applyNumberFormat="1" applyFont="1" applyFill="1" applyBorder="1"/>
    <xf numFmtId="40" fontId="7" fillId="0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7"/>
  <sheetViews>
    <sheetView topLeftCell="B13" workbookViewId="0">
      <selection activeCell="C2" sqref="C2"/>
    </sheetView>
  </sheetViews>
  <sheetFormatPr defaultRowHeight="15" x14ac:dyDescent="0.25"/>
  <cols>
    <col min="1" max="1" width="26.85546875" style="6" hidden="1" customWidth="1"/>
    <col min="2" max="2" width="3" style="6" customWidth="1"/>
    <col min="3" max="3" width="50.85546875" style="6" customWidth="1"/>
    <col min="4" max="4" width="12.7109375" style="61" customWidth="1"/>
    <col min="5" max="5" width="14.7109375" style="62" customWidth="1"/>
    <col min="6" max="6" width="12.7109375" style="63" customWidth="1"/>
  </cols>
  <sheetData>
    <row r="3" spans="1:6" ht="15.75" thickBot="1" x14ac:dyDescent="0.3"/>
    <row r="4" spans="1:6" s="5" customFormat="1" ht="16.5" thickTop="1" thickBot="1" x14ac:dyDescent="0.3">
      <c r="A4" s="3"/>
      <c r="B4" s="3"/>
      <c r="C4" s="3"/>
      <c r="D4" s="4" t="s">
        <v>131</v>
      </c>
      <c r="E4" s="50" t="s">
        <v>132</v>
      </c>
      <c r="F4" s="64"/>
    </row>
    <row r="5" spans="1:6" ht="15.75" thickTop="1" x14ac:dyDescent="0.25">
      <c r="A5" s="1"/>
      <c r="B5" s="1" t="s">
        <v>0</v>
      </c>
      <c r="C5" s="1"/>
      <c r="D5" s="65"/>
      <c r="E5" s="66"/>
    </row>
    <row r="6" spans="1:6" x14ac:dyDescent="0.25">
      <c r="A6" s="1"/>
      <c r="B6" s="1"/>
      <c r="C6" s="1" t="s">
        <v>1</v>
      </c>
      <c r="D6" s="65">
        <v>1012154.99</v>
      </c>
      <c r="E6" s="66">
        <v>992833</v>
      </c>
    </row>
    <row r="7" spans="1:6" x14ac:dyDescent="0.25">
      <c r="A7" s="1"/>
      <c r="B7" s="1"/>
      <c r="C7" s="1" t="s">
        <v>2</v>
      </c>
      <c r="D7" s="65">
        <v>53879.12</v>
      </c>
      <c r="E7" s="66">
        <v>55615</v>
      </c>
    </row>
    <row r="8" spans="1:6" x14ac:dyDescent="0.25">
      <c r="A8" s="1"/>
      <c r="B8" s="1"/>
      <c r="C8" s="1" t="s">
        <v>3</v>
      </c>
      <c r="D8" s="65">
        <v>44118.8</v>
      </c>
      <c r="E8" s="66">
        <v>41700</v>
      </c>
    </row>
    <row r="9" spans="1:6" x14ac:dyDescent="0.25">
      <c r="A9" s="1"/>
      <c r="B9" s="1"/>
      <c r="C9" s="1" t="s">
        <v>4</v>
      </c>
      <c r="D9" s="65">
        <f>17134.2-800</f>
        <v>16334.2</v>
      </c>
      <c r="E9" s="66">
        <v>13300</v>
      </c>
    </row>
    <row r="10" spans="1:6" ht="15.75" thickBot="1" x14ac:dyDescent="0.3">
      <c r="A10" s="1"/>
      <c r="B10" s="1"/>
      <c r="C10" s="1" t="s">
        <v>5</v>
      </c>
      <c r="D10" s="67">
        <v>42588.18</v>
      </c>
      <c r="E10" s="68">
        <v>39500</v>
      </c>
    </row>
    <row r="11" spans="1:6" x14ac:dyDescent="0.25">
      <c r="A11" s="1"/>
      <c r="B11" s="1" t="s">
        <v>6</v>
      </c>
      <c r="C11" s="1"/>
      <c r="D11" s="65">
        <f>ROUND(SUM(D5:D10),5)</f>
        <v>1169075.29</v>
      </c>
      <c r="E11" s="66">
        <f>ROUND(SUM(E5:E10),5)</f>
        <v>1142948</v>
      </c>
    </row>
    <row r="12" spans="1:6" x14ac:dyDescent="0.25">
      <c r="A12" s="1"/>
      <c r="B12" s="1" t="s">
        <v>7</v>
      </c>
      <c r="C12" s="1"/>
      <c r="D12" s="65"/>
      <c r="E12" s="66"/>
    </row>
    <row r="13" spans="1:6" x14ac:dyDescent="0.25">
      <c r="A13" s="1"/>
      <c r="B13" s="1" t="s">
        <v>18</v>
      </c>
      <c r="C13" s="1"/>
      <c r="D13" s="65"/>
      <c r="E13" s="66"/>
    </row>
    <row r="14" spans="1:6" x14ac:dyDescent="0.25">
      <c r="A14" s="7"/>
      <c r="B14" s="1"/>
      <c r="C14" s="1" t="s">
        <v>8</v>
      </c>
      <c r="D14" s="65">
        <v>23172.2</v>
      </c>
      <c r="E14" s="66">
        <v>18594</v>
      </c>
    </row>
    <row r="15" spans="1:6" x14ac:dyDescent="0.25">
      <c r="A15" s="1"/>
      <c r="B15" s="1"/>
      <c r="C15" s="1" t="s">
        <v>19</v>
      </c>
      <c r="D15" s="65">
        <v>9953.3799999999992</v>
      </c>
      <c r="E15" s="66">
        <v>7750</v>
      </c>
    </row>
    <row r="16" spans="1:6" x14ac:dyDescent="0.25">
      <c r="A16" s="1"/>
      <c r="B16" s="1"/>
      <c r="C16" s="1" t="s">
        <v>9</v>
      </c>
      <c r="D16" s="65">
        <v>1804.48</v>
      </c>
      <c r="E16" s="66">
        <v>4000</v>
      </c>
    </row>
    <row r="17" spans="1:9" x14ac:dyDescent="0.25">
      <c r="A17" s="1"/>
      <c r="B17" s="1"/>
      <c r="C17" s="1" t="s">
        <v>10</v>
      </c>
      <c r="D17" s="65">
        <v>14869.86</v>
      </c>
      <c r="E17" s="66">
        <v>14000</v>
      </c>
    </row>
    <row r="18" spans="1:9" x14ac:dyDescent="0.25">
      <c r="A18" s="1"/>
      <c r="B18" s="1"/>
      <c r="C18" s="1" t="s">
        <v>11</v>
      </c>
      <c r="D18" s="69">
        <v>14095.38</v>
      </c>
      <c r="E18" s="70">
        <v>17250</v>
      </c>
    </row>
    <row r="19" spans="1:9" x14ac:dyDescent="0.25">
      <c r="A19" s="1"/>
      <c r="B19" s="1"/>
      <c r="C19" s="8" t="s">
        <v>20</v>
      </c>
      <c r="D19" s="65">
        <f>SUM(D14:D18)</f>
        <v>63895.3</v>
      </c>
      <c r="E19" s="66">
        <f>SUM(E14:E18)</f>
        <v>61594</v>
      </c>
    </row>
    <row r="20" spans="1:9" x14ac:dyDescent="0.25">
      <c r="A20" s="1"/>
      <c r="B20" s="1" t="s">
        <v>21</v>
      </c>
      <c r="C20" s="52"/>
      <c r="D20" s="66"/>
      <c r="E20" s="66"/>
    </row>
    <row r="21" spans="1:9" x14ac:dyDescent="0.25">
      <c r="A21" s="7"/>
      <c r="B21" s="1"/>
      <c r="C21" s="52" t="s">
        <v>12</v>
      </c>
      <c r="D21" s="66">
        <v>68160.649999999994</v>
      </c>
      <c r="E21" s="66">
        <v>74818</v>
      </c>
    </row>
    <row r="22" spans="1:9" x14ac:dyDescent="0.25">
      <c r="A22" s="1"/>
      <c r="B22" s="1"/>
      <c r="C22" s="52" t="s">
        <v>91</v>
      </c>
      <c r="D22" s="66">
        <v>27139.26</v>
      </c>
      <c r="E22" s="66">
        <v>29250</v>
      </c>
    </row>
    <row r="23" spans="1:9" x14ac:dyDescent="0.25">
      <c r="A23" s="1"/>
      <c r="B23" s="1"/>
      <c r="C23" s="52" t="s">
        <v>13</v>
      </c>
      <c r="D23" s="66">
        <v>43154.49</v>
      </c>
      <c r="E23" s="66">
        <v>39550</v>
      </c>
    </row>
    <row r="24" spans="1:9" x14ac:dyDescent="0.25">
      <c r="A24" s="1"/>
      <c r="B24" s="1"/>
      <c r="C24" s="52" t="s">
        <v>14</v>
      </c>
      <c r="D24" s="66">
        <v>112822.56</v>
      </c>
      <c r="E24" s="66">
        <v>112824</v>
      </c>
    </row>
    <row r="25" spans="1:9" x14ac:dyDescent="0.25">
      <c r="A25" s="1"/>
      <c r="B25" s="1"/>
      <c r="C25" s="52" t="s">
        <v>15</v>
      </c>
      <c r="D25" s="66">
        <v>21709.85</v>
      </c>
      <c r="E25" s="66">
        <v>21427</v>
      </c>
    </row>
    <row r="26" spans="1:9" x14ac:dyDescent="0.25">
      <c r="A26" s="1"/>
      <c r="B26" s="1"/>
      <c r="C26" s="52" t="s">
        <v>16</v>
      </c>
      <c r="D26" s="66">
        <v>6402.53</v>
      </c>
      <c r="E26" s="66">
        <v>2250</v>
      </c>
    </row>
    <row r="27" spans="1:9" x14ac:dyDescent="0.25">
      <c r="A27" s="7"/>
      <c r="B27" s="1"/>
      <c r="C27" s="52" t="s">
        <v>22</v>
      </c>
      <c r="D27" s="70">
        <v>48969.13</v>
      </c>
      <c r="E27" s="70">
        <v>42679.07</v>
      </c>
    </row>
    <row r="28" spans="1:9" hidden="1" x14ac:dyDescent="0.25">
      <c r="A28" s="7"/>
      <c r="B28" s="1"/>
      <c r="C28" s="52" t="s">
        <v>92</v>
      </c>
      <c r="D28" s="71"/>
      <c r="E28" s="70">
        <v>0</v>
      </c>
    </row>
    <row r="29" spans="1:9" x14ac:dyDescent="0.25">
      <c r="A29" s="7"/>
      <c r="B29" s="1"/>
      <c r="C29" s="53" t="s">
        <v>20</v>
      </c>
      <c r="D29" s="66">
        <f>SUM(D21:D27)</f>
        <v>328358.47000000003</v>
      </c>
      <c r="E29" s="66">
        <f>SUM(E21:E28)</f>
        <v>322798.07</v>
      </c>
      <c r="F29" s="65"/>
      <c r="G29" s="2"/>
      <c r="H29" s="2"/>
      <c r="I29" s="2"/>
    </row>
    <row r="30" spans="1:9" x14ac:dyDescent="0.25">
      <c r="A30" s="7"/>
      <c r="B30" s="52" t="s">
        <v>23</v>
      </c>
      <c r="D30" s="66"/>
      <c r="E30" s="66"/>
    </row>
    <row r="31" spans="1:9" x14ac:dyDescent="0.25">
      <c r="A31" s="1"/>
      <c r="B31" s="1"/>
      <c r="C31" s="53" t="s">
        <v>20</v>
      </c>
      <c r="D31" s="72">
        <v>776546</v>
      </c>
      <c r="E31" s="72">
        <v>758555.93</v>
      </c>
    </row>
    <row r="32" spans="1:9" x14ac:dyDescent="0.25">
      <c r="A32" s="1"/>
      <c r="B32" s="1" t="s">
        <v>17</v>
      </c>
      <c r="C32" s="52"/>
      <c r="D32" s="72">
        <f>+D31+D29+D19</f>
        <v>1168799.77</v>
      </c>
      <c r="E32" s="70">
        <f>+E31+E29+E19</f>
        <v>1142948</v>
      </c>
    </row>
    <row r="33" spans="1:6" s="46" customFormat="1" ht="15.75" thickBot="1" x14ac:dyDescent="0.3">
      <c r="A33" s="56"/>
      <c r="B33" s="57" t="s">
        <v>24</v>
      </c>
      <c r="C33" s="54"/>
      <c r="D33" s="74">
        <f>+D11-D32</f>
        <v>275.52000000001863</v>
      </c>
      <c r="E33" s="74">
        <f>+E11-E32</f>
        <v>0</v>
      </c>
      <c r="F33" s="75"/>
    </row>
    <row r="34" spans="1:6" s="46" customFormat="1" ht="15.75" thickTop="1" x14ac:dyDescent="0.25">
      <c r="A34" s="56"/>
      <c r="B34" s="57"/>
      <c r="C34" s="54"/>
      <c r="D34" s="73"/>
      <c r="E34" s="73"/>
      <c r="F34" s="75"/>
    </row>
    <row r="35" spans="1:6" s="46" customFormat="1" x14ac:dyDescent="0.25">
      <c r="A35" s="56"/>
      <c r="B35" s="57"/>
      <c r="C35" s="54"/>
      <c r="D35" s="73"/>
      <c r="E35" s="73"/>
      <c r="F35" s="75"/>
    </row>
    <row r="36" spans="1:6" s="46" customFormat="1" x14ac:dyDescent="0.25">
      <c r="A36" s="56"/>
      <c r="B36" s="57"/>
      <c r="C36" s="54"/>
      <c r="D36" s="73"/>
      <c r="E36" s="73"/>
      <c r="F36" s="75"/>
    </row>
    <row r="37" spans="1:6" s="46" customFormat="1" x14ac:dyDescent="0.25">
      <c r="A37" s="56"/>
      <c r="B37" s="57" t="s">
        <v>123</v>
      </c>
      <c r="C37" s="54"/>
      <c r="D37" s="73"/>
      <c r="E37" s="73"/>
      <c r="F37" s="75"/>
    </row>
    <row r="38" spans="1:6" s="13" customFormat="1" x14ac:dyDescent="0.25">
      <c r="A38" s="10"/>
      <c r="B38" s="9"/>
      <c r="C38" s="11" t="s">
        <v>25</v>
      </c>
      <c r="D38" s="71">
        <v>78844.600000000006</v>
      </c>
      <c r="E38" s="71"/>
      <c r="F38" s="76"/>
    </row>
    <row r="39" spans="1:6" s="13" customFormat="1" x14ac:dyDescent="0.25">
      <c r="A39" s="10"/>
      <c r="B39" s="9"/>
      <c r="C39" s="11" t="s">
        <v>26</v>
      </c>
      <c r="D39" s="77">
        <v>-269433.84000000003</v>
      </c>
      <c r="E39" s="71"/>
      <c r="F39" s="76"/>
    </row>
    <row r="40" spans="1:6" s="13" customFormat="1" x14ac:dyDescent="0.25">
      <c r="A40" s="10"/>
      <c r="B40" s="11" t="s">
        <v>27</v>
      </c>
      <c r="C40" s="12"/>
      <c r="D40" s="73">
        <f>SUM(D33:D39)</f>
        <v>-190313.72</v>
      </c>
      <c r="E40" s="71"/>
      <c r="F40" s="76"/>
    </row>
    <row r="41" spans="1:6" s="13" customFormat="1" x14ac:dyDescent="0.25">
      <c r="A41" s="10"/>
      <c r="B41" s="11" t="s">
        <v>122</v>
      </c>
      <c r="C41" s="12"/>
      <c r="D41" s="78">
        <v>2914998.04</v>
      </c>
      <c r="E41" s="62"/>
      <c r="F41" s="76"/>
    </row>
    <row r="42" spans="1:6" s="13" customFormat="1" ht="15.75" thickBot="1" x14ac:dyDescent="0.3">
      <c r="A42" s="10"/>
      <c r="B42" s="11" t="s">
        <v>128</v>
      </c>
      <c r="C42" s="12"/>
      <c r="D42" s="79">
        <f>SUM(D40:D41)</f>
        <v>2724684.32</v>
      </c>
      <c r="E42" s="62"/>
      <c r="F42" s="76"/>
    </row>
    <row r="43" spans="1:6" s="13" customFormat="1" ht="15.75" thickTop="1" x14ac:dyDescent="0.25">
      <c r="A43" s="12"/>
      <c r="B43" s="12"/>
      <c r="C43" s="12"/>
      <c r="D43" s="62"/>
      <c r="E43" s="62"/>
      <c r="F43" s="76"/>
    </row>
    <row r="44" spans="1:6" x14ac:dyDescent="0.25">
      <c r="C44" s="12"/>
      <c r="D44" s="62"/>
    </row>
    <row r="45" spans="1:6" x14ac:dyDescent="0.25">
      <c r="B45" s="6" t="s">
        <v>90</v>
      </c>
      <c r="C45" s="12"/>
      <c r="D45" s="62"/>
      <c r="E45" s="51"/>
    </row>
    <row r="46" spans="1:6" x14ac:dyDescent="0.25">
      <c r="E46" s="51"/>
    </row>
    <row r="47" spans="1:6" x14ac:dyDescent="0.25">
      <c r="E47" s="51"/>
    </row>
  </sheetData>
  <pageMargins left="0.7" right="0.7" top="0.75" bottom="0.75" header="0.3" footer="0.3"/>
  <pageSetup orientation="portrait" r:id="rId1"/>
  <headerFooter>
    <oddHeader>&amp;CFirst Unitarian Universalist Congregation of Ann Arbor
General Fund Budget Vs. Actual
  Year to Date as of 
December 31,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9"/>
  <sheetViews>
    <sheetView tabSelected="1" topLeftCell="A7" workbookViewId="0">
      <selection activeCell="F2" sqref="F2"/>
    </sheetView>
  </sheetViews>
  <sheetFormatPr defaultColWidth="9.140625" defaultRowHeight="24.95" customHeight="1" x14ac:dyDescent="0.25"/>
  <cols>
    <col min="1" max="5" width="3" style="34" customWidth="1"/>
    <col min="6" max="6" width="38.7109375" style="34" customWidth="1"/>
    <col min="7" max="7" width="17.5703125" style="24" bestFit="1" customWidth="1"/>
    <col min="8" max="9" width="16.7109375" style="24" bestFit="1" customWidth="1"/>
    <col min="10" max="10" width="22.28515625" style="24" customWidth="1"/>
    <col min="11" max="11" width="16.140625" style="21" bestFit="1" customWidth="1"/>
    <col min="12" max="12" width="13.5703125" style="21" bestFit="1" customWidth="1"/>
    <col min="13" max="13" width="21.7109375" style="22" customWidth="1"/>
    <col min="14" max="16384" width="9.140625" style="21"/>
  </cols>
  <sheetData>
    <row r="1" spans="1:13" s="13" customFormat="1" ht="15.75" x14ac:dyDescent="0.25">
      <c r="G1" s="15"/>
      <c r="H1" s="16" t="s">
        <v>28</v>
      </c>
      <c r="I1" s="16" t="s">
        <v>29</v>
      </c>
      <c r="J1" s="17" t="s">
        <v>129</v>
      </c>
    </row>
    <row r="2" spans="1:13" ht="16.5" thickBot="1" x14ac:dyDescent="0.3">
      <c r="A2" s="18" t="s">
        <v>32</v>
      </c>
      <c r="B2" s="18"/>
      <c r="C2" s="18"/>
      <c r="D2" s="18"/>
      <c r="E2" s="18"/>
      <c r="F2" s="18"/>
      <c r="G2" s="19" t="s">
        <v>30</v>
      </c>
      <c r="H2" s="20" t="s">
        <v>31</v>
      </c>
      <c r="I2" s="20" t="s">
        <v>31</v>
      </c>
      <c r="J2" s="20" t="s">
        <v>33</v>
      </c>
    </row>
    <row r="3" spans="1:13" ht="15.75" x14ac:dyDescent="0.25">
      <c r="A3" s="18"/>
      <c r="B3" s="18" t="s">
        <v>34</v>
      </c>
      <c r="C3" s="18"/>
      <c r="D3" s="18"/>
      <c r="E3" s="18"/>
      <c r="F3" s="18"/>
      <c r="G3" s="23"/>
    </row>
    <row r="4" spans="1:13" ht="15.75" x14ac:dyDescent="0.25">
      <c r="A4" s="18"/>
      <c r="B4" s="18"/>
      <c r="C4" s="18" t="s">
        <v>35</v>
      </c>
      <c r="D4" s="18"/>
      <c r="E4" s="18"/>
      <c r="F4" s="18"/>
      <c r="G4" s="23"/>
    </row>
    <row r="5" spans="1:13" ht="17.25" customHeight="1" x14ac:dyDescent="0.25">
      <c r="A5" s="18"/>
      <c r="B5" s="18"/>
      <c r="C5" s="18"/>
      <c r="D5" s="18" t="s">
        <v>36</v>
      </c>
      <c r="E5" s="18"/>
      <c r="F5" s="18"/>
      <c r="G5" s="23">
        <v>160121.24</v>
      </c>
      <c r="J5" s="24">
        <f t="shared" ref="J5:J10" si="0">SUM(G5:I5)</f>
        <v>160121.24</v>
      </c>
    </row>
    <row r="6" spans="1:13" ht="15.75" x14ac:dyDescent="0.25">
      <c r="A6" s="18"/>
      <c r="B6" s="18"/>
      <c r="C6" s="18"/>
      <c r="D6" s="18" t="s">
        <v>37</v>
      </c>
      <c r="E6" s="18"/>
      <c r="F6" s="18"/>
      <c r="G6" s="44">
        <f>175710.61-147200.06</f>
        <v>28510.549999999988</v>
      </c>
      <c r="H6" s="40">
        <f>161207.71-14007.65</f>
        <v>147200.06</v>
      </c>
      <c r="I6" s="40"/>
      <c r="J6" s="40">
        <f t="shared" si="0"/>
        <v>175710.61</v>
      </c>
    </row>
    <row r="7" spans="1:13" ht="15.75" x14ac:dyDescent="0.25">
      <c r="A7" s="18"/>
      <c r="B7" s="18"/>
      <c r="C7" s="18"/>
      <c r="D7" s="18" t="s">
        <v>124</v>
      </c>
      <c r="E7" s="18"/>
      <c r="F7" s="18"/>
      <c r="G7" s="44"/>
      <c r="H7" s="40">
        <v>100</v>
      </c>
      <c r="I7" s="40"/>
      <c r="J7" s="40">
        <f t="shared" si="0"/>
        <v>100</v>
      </c>
    </row>
    <row r="8" spans="1:13" ht="15.75" x14ac:dyDescent="0.25">
      <c r="A8" s="18"/>
      <c r="B8" s="18"/>
      <c r="C8" s="18"/>
      <c r="D8" s="18" t="s">
        <v>109</v>
      </c>
      <c r="E8" s="18"/>
      <c r="F8" s="18"/>
      <c r="G8" s="44"/>
      <c r="H8" s="40">
        <v>8907.65</v>
      </c>
      <c r="I8" s="40"/>
      <c r="J8" s="40">
        <f t="shared" si="0"/>
        <v>8907.65</v>
      </c>
    </row>
    <row r="9" spans="1:13" ht="15.75" x14ac:dyDescent="0.25">
      <c r="A9" s="18"/>
      <c r="B9" s="18"/>
      <c r="C9" s="18" t="s">
        <v>125</v>
      </c>
      <c r="D9" s="18"/>
      <c r="E9" s="18"/>
      <c r="F9" s="18"/>
      <c r="G9" s="32"/>
      <c r="H9" s="25">
        <v>5000</v>
      </c>
      <c r="I9" s="25"/>
      <c r="J9" s="25">
        <f t="shared" si="0"/>
        <v>5000</v>
      </c>
    </row>
    <row r="10" spans="1:13" ht="15.75" x14ac:dyDescent="0.25">
      <c r="A10" s="18"/>
      <c r="B10" s="18"/>
      <c r="C10" s="18"/>
      <c r="D10" s="18" t="s">
        <v>121</v>
      </c>
      <c r="E10" s="18"/>
      <c r="F10" s="18"/>
      <c r="G10" s="32">
        <v>4787.6099999999997</v>
      </c>
      <c r="H10" s="25"/>
      <c r="I10" s="25"/>
      <c r="J10" s="25">
        <f t="shared" si="0"/>
        <v>4787.6099999999997</v>
      </c>
    </row>
    <row r="11" spans="1:13" s="27" customFormat="1" ht="17.100000000000001" customHeight="1" x14ac:dyDescent="0.25">
      <c r="A11" s="18"/>
      <c r="B11" s="18" t="s">
        <v>47</v>
      </c>
      <c r="C11" s="18"/>
      <c r="D11" s="18"/>
      <c r="E11" s="18"/>
      <c r="F11" s="18"/>
      <c r="G11" s="26">
        <f>SUM(G4:G10)</f>
        <v>193419.39999999997</v>
      </c>
      <c r="H11" s="26">
        <f>SUM(H4:H10)</f>
        <v>161207.71</v>
      </c>
      <c r="I11" s="26">
        <f>SUM(I4:I9)</f>
        <v>0</v>
      </c>
      <c r="J11" s="26">
        <f>SUM(J4:J10)</f>
        <v>354627.11</v>
      </c>
      <c r="M11" s="28"/>
    </row>
    <row r="12" spans="1:13" ht="15.75" hidden="1" x14ac:dyDescent="0.25">
      <c r="A12" s="18"/>
      <c r="B12" s="18"/>
      <c r="C12" s="18" t="s">
        <v>102</v>
      </c>
      <c r="D12" s="18"/>
      <c r="E12" s="18"/>
      <c r="F12" s="18"/>
      <c r="G12" s="23"/>
    </row>
    <row r="13" spans="1:13" ht="15.75" hidden="1" x14ac:dyDescent="0.25">
      <c r="A13" s="18"/>
      <c r="B13" s="18"/>
      <c r="C13" s="18" t="s">
        <v>103</v>
      </c>
      <c r="D13" s="18" t="s">
        <v>121</v>
      </c>
      <c r="E13" s="18"/>
      <c r="F13" s="18"/>
      <c r="G13" s="32">
        <v>0</v>
      </c>
      <c r="H13" s="25"/>
      <c r="I13" s="25"/>
      <c r="J13" s="25">
        <f t="shared" ref="J13:J24" si="1">SUM(G13:I13)</f>
        <v>0</v>
      </c>
    </row>
    <row r="14" spans="1:13" ht="15" hidden="1" customHeight="1" x14ac:dyDescent="0.25">
      <c r="A14" s="18"/>
      <c r="B14" s="18"/>
      <c r="C14" s="18"/>
      <c r="D14" s="18" t="s">
        <v>44</v>
      </c>
      <c r="E14" s="18"/>
      <c r="F14" s="18"/>
      <c r="G14" s="44">
        <v>0</v>
      </c>
      <c r="H14" s="40"/>
      <c r="I14" s="40"/>
      <c r="J14" s="40">
        <f t="shared" si="1"/>
        <v>0</v>
      </c>
    </row>
    <row r="15" spans="1:13" ht="15.75" hidden="1" x14ac:dyDescent="0.25">
      <c r="A15" s="18"/>
      <c r="B15" s="18"/>
      <c r="C15" s="18"/>
      <c r="D15" s="18" t="s">
        <v>110</v>
      </c>
      <c r="E15" s="18"/>
      <c r="F15" s="18"/>
      <c r="G15" s="44">
        <v>0</v>
      </c>
      <c r="H15" s="40"/>
      <c r="I15" s="40"/>
      <c r="J15" s="40">
        <f t="shared" si="1"/>
        <v>0</v>
      </c>
    </row>
    <row r="16" spans="1:13" ht="15.75" hidden="1" x14ac:dyDescent="0.25">
      <c r="A16" s="18"/>
      <c r="B16" s="18"/>
      <c r="C16" s="18" t="s">
        <v>116</v>
      </c>
      <c r="D16" s="18"/>
      <c r="E16" s="18"/>
      <c r="F16" s="18"/>
      <c r="G16" s="44">
        <f>+G15+G13+G14</f>
        <v>0</v>
      </c>
      <c r="H16" s="40"/>
      <c r="I16" s="40"/>
      <c r="J16" s="40">
        <f>+J15+J13+J14</f>
        <v>0</v>
      </c>
    </row>
    <row r="17" spans="1:13" ht="15.75" x14ac:dyDescent="0.25">
      <c r="A17" s="18"/>
      <c r="B17" s="18"/>
      <c r="C17" s="18" t="s">
        <v>38</v>
      </c>
      <c r="D17" s="18"/>
      <c r="E17" s="18"/>
      <c r="F17" s="18"/>
      <c r="G17" s="23"/>
    </row>
    <row r="18" spans="1:13" ht="15.75" hidden="1" x14ac:dyDescent="0.25">
      <c r="A18" s="18"/>
      <c r="B18" s="18"/>
      <c r="C18" s="18"/>
      <c r="D18" s="18" t="s">
        <v>39</v>
      </c>
      <c r="E18" s="18"/>
      <c r="F18" s="18"/>
      <c r="G18" s="23"/>
      <c r="I18" s="24">
        <v>0</v>
      </c>
      <c r="J18" s="24">
        <f t="shared" si="1"/>
        <v>0</v>
      </c>
    </row>
    <row r="19" spans="1:13" ht="15.75" hidden="1" x14ac:dyDescent="0.25">
      <c r="A19" s="18"/>
      <c r="B19" s="18"/>
      <c r="C19" s="18"/>
      <c r="D19" s="18" t="s">
        <v>104</v>
      </c>
      <c r="E19" s="18"/>
      <c r="F19" s="18"/>
      <c r="G19" s="23">
        <v>0</v>
      </c>
      <c r="J19" s="24">
        <f t="shared" si="1"/>
        <v>0</v>
      </c>
    </row>
    <row r="20" spans="1:13" ht="15.75" hidden="1" x14ac:dyDescent="0.25">
      <c r="A20" s="18"/>
      <c r="B20" s="18"/>
      <c r="C20" s="18"/>
      <c r="D20" s="18" t="s">
        <v>104</v>
      </c>
      <c r="E20" s="18"/>
      <c r="F20" s="18"/>
      <c r="G20" s="23">
        <v>0</v>
      </c>
      <c r="J20" s="24">
        <f t="shared" si="1"/>
        <v>0</v>
      </c>
    </row>
    <row r="21" spans="1:13" ht="15.75" x14ac:dyDescent="0.25">
      <c r="A21" s="18"/>
      <c r="B21" s="18"/>
      <c r="C21" s="18"/>
      <c r="D21" s="18" t="s">
        <v>40</v>
      </c>
      <c r="E21" s="18"/>
      <c r="F21" s="18"/>
      <c r="I21" s="23">
        <v>290329.08</v>
      </c>
      <c r="J21" s="24">
        <f t="shared" si="1"/>
        <v>290329.08</v>
      </c>
      <c r="K21" s="29"/>
    </row>
    <row r="22" spans="1:13" ht="15.75" x14ac:dyDescent="0.25">
      <c r="A22" s="18"/>
      <c r="B22" s="18"/>
      <c r="C22" s="18"/>
      <c r="D22" s="18" t="s">
        <v>41</v>
      </c>
      <c r="E22" s="18"/>
      <c r="F22" s="18"/>
      <c r="I22" s="23">
        <v>100290.91</v>
      </c>
      <c r="J22" s="24">
        <f t="shared" si="1"/>
        <v>100290.91</v>
      </c>
      <c r="K22" s="29"/>
    </row>
    <row r="23" spans="1:13" ht="15.75" x14ac:dyDescent="0.25">
      <c r="A23" s="18"/>
      <c r="B23" s="18"/>
      <c r="C23" s="18"/>
      <c r="D23" s="18" t="s">
        <v>42</v>
      </c>
      <c r="E23" s="18"/>
      <c r="F23" s="18"/>
      <c r="I23" s="23">
        <v>26.14</v>
      </c>
      <c r="J23" s="24">
        <f t="shared" si="1"/>
        <v>26.14</v>
      </c>
      <c r="K23" s="29"/>
    </row>
    <row r="24" spans="1:13" ht="15.75" x14ac:dyDescent="0.25">
      <c r="A24" s="18"/>
      <c r="B24" s="18"/>
      <c r="C24" s="18"/>
      <c r="D24" s="18" t="s">
        <v>43</v>
      </c>
      <c r="E24" s="18"/>
      <c r="F24" s="18"/>
      <c r="I24" s="23">
        <v>728593.72</v>
      </c>
      <c r="J24" s="24">
        <f t="shared" si="1"/>
        <v>728593.72</v>
      </c>
      <c r="K24" s="29"/>
    </row>
    <row r="25" spans="1:13" ht="15.75" hidden="1" x14ac:dyDescent="0.25">
      <c r="A25" s="18"/>
      <c r="B25" s="18"/>
      <c r="C25" s="18"/>
      <c r="D25" s="18" t="s">
        <v>44</v>
      </c>
      <c r="E25" s="18"/>
      <c r="F25" s="18"/>
      <c r="G25" s="23">
        <v>0</v>
      </c>
      <c r="I25" s="23"/>
      <c r="J25" s="24">
        <f>SUM(G25:I25)</f>
        <v>0</v>
      </c>
    </row>
    <row r="26" spans="1:13" ht="16.5" thickBot="1" x14ac:dyDescent="0.3">
      <c r="A26" s="18"/>
      <c r="B26" s="18"/>
      <c r="C26" s="18"/>
      <c r="D26" s="18" t="s">
        <v>45</v>
      </c>
      <c r="E26" s="18"/>
      <c r="F26" s="18"/>
      <c r="G26" s="30"/>
      <c r="I26" s="30">
        <v>4303.8900000000003</v>
      </c>
      <c r="J26" s="25">
        <f>SUM(G26:I26)</f>
        <v>4303.8900000000003</v>
      </c>
    </row>
    <row r="27" spans="1:13" ht="16.5" thickBot="1" x14ac:dyDescent="0.3">
      <c r="A27" s="18"/>
      <c r="B27" s="18"/>
      <c r="C27" s="18" t="s">
        <v>46</v>
      </c>
      <c r="D27" s="18"/>
      <c r="E27" s="18"/>
      <c r="F27" s="18"/>
      <c r="G27" s="31">
        <f>SUM(G19:G26)</f>
        <v>0</v>
      </c>
      <c r="H27" s="31">
        <f>SUM(H19:H26)</f>
        <v>0</v>
      </c>
      <c r="I27" s="31">
        <f>SUM(I18:I26)</f>
        <v>1123543.74</v>
      </c>
      <c r="J27" s="31">
        <f>SUM(J18:J26)</f>
        <v>1123543.74</v>
      </c>
    </row>
    <row r="28" spans="1:13" s="27" customFormat="1" ht="15.75" x14ac:dyDescent="0.25">
      <c r="A28" s="18"/>
      <c r="B28" s="18" t="s">
        <v>47</v>
      </c>
      <c r="C28" s="18"/>
      <c r="D28" s="18"/>
      <c r="E28" s="18"/>
      <c r="F28" s="18"/>
      <c r="G28" s="26">
        <f>+G27+G11+G12+G16</f>
        <v>193419.39999999997</v>
      </c>
      <c r="H28" s="26">
        <f>+H27+H11+H12</f>
        <v>161207.71</v>
      </c>
      <c r="I28" s="26">
        <f>+I27+I11+I12</f>
        <v>1123543.74</v>
      </c>
      <c r="J28" s="26">
        <f>+J27+J11+J12+J16</f>
        <v>1478170.85</v>
      </c>
      <c r="M28" s="28"/>
    </row>
    <row r="29" spans="1:13" ht="15.75" x14ac:dyDescent="0.25">
      <c r="A29" s="18"/>
      <c r="B29" s="18" t="s">
        <v>48</v>
      </c>
      <c r="C29" s="18"/>
      <c r="D29" s="18"/>
      <c r="E29" s="18"/>
      <c r="F29" s="18"/>
      <c r="G29" s="23"/>
    </row>
    <row r="30" spans="1:13" ht="15.75" x14ac:dyDescent="0.25">
      <c r="A30" s="18"/>
      <c r="B30" s="18"/>
      <c r="C30" s="18"/>
      <c r="D30" s="18" t="s">
        <v>51</v>
      </c>
      <c r="E30" s="18"/>
      <c r="F30" s="18"/>
      <c r="G30" s="23">
        <v>348669.66</v>
      </c>
      <c r="J30" s="23">
        <f t="shared" ref="J30:J38" si="2">SUM(G30:I30)</f>
        <v>348669.66</v>
      </c>
    </row>
    <row r="31" spans="1:13" ht="15.75" x14ac:dyDescent="0.25">
      <c r="A31" s="18"/>
      <c r="B31" s="18"/>
      <c r="C31" s="18"/>
      <c r="D31" s="18" t="s">
        <v>101</v>
      </c>
      <c r="E31" s="18"/>
      <c r="F31" s="18"/>
      <c r="G31" s="23">
        <v>3393681.04</v>
      </c>
      <c r="J31" s="23">
        <f t="shared" si="2"/>
        <v>3393681.04</v>
      </c>
    </row>
    <row r="32" spans="1:13" ht="15.75" x14ac:dyDescent="0.25">
      <c r="A32" s="18"/>
      <c r="B32" s="18"/>
      <c r="C32" s="18"/>
      <c r="D32" s="18" t="s">
        <v>100</v>
      </c>
      <c r="E32" s="18"/>
      <c r="F32" s="18"/>
      <c r="G32" s="23">
        <v>3201710.98</v>
      </c>
      <c r="J32" s="23">
        <f t="shared" si="2"/>
        <v>3201710.98</v>
      </c>
    </row>
    <row r="33" spans="1:13" ht="15.75" x14ac:dyDescent="0.25">
      <c r="A33" s="18"/>
      <c r="B33" s="18"/>
      <c r="C33" s="18"/>
      <c r="D33" s="18" t="s">
        <v>97</v>
      </c>
      <c r="E33" s="18"/>
      <c r="F33" s="18"/>
      <c r="G33" s="23">
        <v>16085.3</v>
      </c>
      <c r="J33" s="23">
        <f t="shared" si="2"/>
        <v>16085.3</v>
      </c>
    </row>
    <row r="34" spans="1:13" ht="15.75" x14ac:dyDescent="0.25">
      <c r="A34" s="18"/>
      <c r="B34" s="18"/>
      <c r="C34" s="18"/>
      <c r="D34" s="18" t="s">
        <v>50</v>
      </c>
      <c r="E34" s="18"/>
      <c r="F34" s="18"/>
      <c r="G34" s="23">
        <v>194348.21</v>
      </c>
      <c r="J34" s="23">
        <f t="shared" si="2"/>
        <v>194348.21</v>
      </c>
    </row>
    <row r="35" spans="1:13" ht="15.75" x14ac:dyDescent="0.25">
      <c r="A35" s="18"/>
      <c r="B35" s="18"/>
      <c r="C35" s="18"/>
      <c r="D35" s="18" t="s">
        <v>99</v>
      </c>
      <c r="E35" s="18"/>
      <c r="F35" s="18"/>
      <c r="G35" s="23">
        <f>65838.3+665657.86</f>
        <v>731496.16</v>
      </c>
      <c r="J35" s="23">
        <f t="shared" si="2"/>
        <v>731496.16</v>
      </c>
    </row>
    <row r="36" spans="1:13" ht="15.75" x14ac:dyDescent="0.25">
      <c r="A36" s="18"/>
      <c r="B36" s="18"/>
      <c r="C36" s="18"/>
      <c r="D36" s="18" t="s">
        <v>106</v>
      </c>
      <c r="E36" s="18"/>
      <c r="F36" s="18"/>
      <c r="G36" s="32">
        <v>63596.34</v>
      </c>
      <c r="H36" s="25"/>
      <c r="I36" s="25"/>
      <c r="J36" s="32">
        <f t="shared" si="2"/>
        <v>63596.34</v>
      </c>
    </row>
    <row r="37" spans="1:13" ht="16.5" thickBot="1" x14ac:dyDescent="0.3">
      <c r="A37" s="21"/>
      <c r="B37" s="21"/>
      <c r="C37" s="21"/>
      <c r="D37" s="21"/>
      <c r="E37" s="18" t="s">
        <v>49</v>
      </c>
      <c r="F37" s="18"/>
      <c r="G37" s="55">
        <v>-4254130.76</v>
      </c>
      <c r="H37" s="58"/>
      <c r="I37" s="58"/>
      <c r="J37" s="55">
        <f t="shared" si="2"/>
        <v>-4254130.76</v>
      </c>
    </row>
    <row r="38" spans="1:13" ht="16.5" thickBot="1" x14ac:dyDescent="0.3">
      <c r="A38" s="18"/>
      <c r="B38" s="18" t="s">
        <v>52</v>
      </c>
      <c r="C38" s="18"/>
      <c r="D38" s="18"/>
      <c r="E38" s="18"/>
      <c r="F38" s="18"/>
      <c r="G38" s="33">
        <f>SUM(G30:G37)</f>
        <v>3695456.9299999997</v>
      </c>
      <c r="H38" s="60"/>
      <c r="I38" s="60"/>
      <c r="J38" s="33">
        <f t="shared" si="2"/>
        <v>3695456.9299999997</v>
      </c>
    </row>
    <row r="39" spans="1:13" ht="16.5" thickBot="1" x14ac:dyDescent="0.3">
      <c r="A39" s="18" t="s">
        <v>53</v>
      </c>
      <c r="G39" s="35">
        <f>+G38+G28</f>
        <v>3888876.3299999996</v>
      </c>
      <c r="H39" s="59">
        <f>+H38+H28</f>
        <v>161207.71</v>
      </c>
      <c r="I39" s="59">
        <f>+I38+I28</f>
        <v>1123543.74</v>
      </c>
      <c r="J39" s="35">
        <f>+J38+J28</f>
        <v>5173627.7799999993</v>
      </c>
      <c r="L39" s="41"/>
    </row>
    <row r="40" spans="1:13" ht="16.5" thickTop="1" x14ac:dyDescent="0.25">
      <c r="A40" s="36"/>
      <c r="B40" s="36"/>
      <c r="C40" s="36"/>
      <c r="D40" s="36"/>
      <c r="E40" s="36"/>
      <c r="F40" s="36"/>
      <c r="G40" s="26"/>
      <c r="K40" s="41"/>
      <c r="L40" s="41"/>
    </row>
    <row r="41" spans="1:13" s="36" customFormat="1" ht="16.5" customHeight="1" x14ac:dyDescent="0.25">
      <c r="A41" s="18" t="s">
        <v>54</v>
      </c>
      <c r="B41" s="21"/>
      <c r="C41" s="21"/>
      <c r="D41" s="18"/>
      <c r="E41" s="18"/>
      <c r="F41" s="18"/>
      <c r="G41" s="37"/>
      <c r="H41" s="26"/>
      <c r="I41" s="26"/>
      <c r="J41" s="26"/>
      <c r="L41" s="21"/>
      <c r="M41" s="38"/>
    </row>
    <row r="42" spans="1:13" s="36" customFormat="1" ht="16.5" customHeight="1" x14ac:dyDescent="0.25">
      <c r="A42" s="18"/>
      <c r="B42" s="18" t="s">
        <v>55</v>
      </c>
      <c r="C42" s="21"/>
      <c r="D42" s="18"/>
      <c r="E42" s="18"/>
      <c r="F42" s="18"/>
      <c r="G42" s="23"/>
      <c r="H42" s="26"/>
      <c r="I42" s="26"/>
      <c r="J42" s="26"/>
      <c r="M42" s="38"/>
    </row>
    <row r="43" spans="1:13" s="36" customFormat="1" ht="15.75" customHeight="1" x14ac:dyDescent="0.25">
      <c r="A43" s="21"/>
      <c r="B43" s="21"/>
      <c r="C43" s="18"/>
      <c r="D43" s="39" t="s">
        <v>117</v>
      </c>
      <c r="E43" s="39"/>
      <c r="F43" s="39"/>
      <c r="G43" s="24">
        <v>0</v>
      </c>
      <c r="H43" s="23"/>
      <c r="I43" s="26"/>
      <c r="J43" s="23">
        <f>SUM(G43:I43)</f>
        <v>0</v>
      </c>
      <c r="M43" s="38"/>
    </row>
    <row r="44" spans="1:13" s="36" customFormat="1" ht="16.5" customHeight="1" x14ac:dyDescent="0.25">
      <c r="A44" s="21"/>
      <c r="B44" s="21"/>
      <c r="C44" s="18"/>
      <c r="D44" s="39" t="s">
        <v>111</v>
      </c>
      <c r="E44" s="39"/>
      <c r="F44" s="39"/>
      <c r="G44" s="40">
        <v>2800</v>
      </c>
      <c r="H44" s="44"/>
      <c r="I44" s="14"/>
      <c r="J44" s="44">
        <f>SUM(G44:I44)</f>
        <v>2800</v>
      </c>
      <c r="M44" s="38"/>
    </row>
    <row r="45" spans="1:13" s="36" customFormat="1" ht="16.5" customHeight="1" x14ac:dyDescent="0.25">
      <c r="A45" s="21"/>
      <c r="B45" s="21"/>
      <c r="C45" s="18"/>
      <c r="D45" s="18" t="s">
        <v>118</v>
      </c>
      <c r="F45" s="18"/>
      <c r="G45" s="40">
        <v>3000</v>
      </c>
      <c r="H45" s="44"/>
      <c r="I45" s="14"/>
      <c r="J45" s="44">
        <f>SUM(G45:I45)</f>
        <v>3000</v>
      </c>
      <c r="M45" s="38"/>
    </row>
    <row r="46" spans="1:13" s="36" customFormat="1" ht="16.5" hidden="1" customHeight="1" x14ac:dyDescent="0.25">
      <c r="A46" s="21"/>
      <c r="B46" s="21"/>
      <c r="C46" s="18"/>
      <c r="D46" s="39" t="s">
        <v>127</v>
      </c>
      <c r="E46" s="39"/>
      <c r="F46" s="39"/>
      <c r="G46" s="40">
        <v>0</v>
      </c>
      <c r="H46" s="44"/>
      <c r="I46" s="14"/>
      <c r="J46" s="44">
        <f>SUM(G46:I46)</f>
        <v>0</v>
      </c>
      <c r="M46" s="38"/>
    </row>
    <row r="47" spans="1:13" s="36" customFormat="1" ht="16.5" customHeight="1" x14ac:dyDescent="0.25">
      <c r="A47" s="18"/>
      <c r="B47" s="18"/>
      <c r="C47" s="18"/>
      <c r="D47" s="18" t="s">
        <v>126</v>
      </c>
      <c r="E47" s="18"/>
      <c r="F47" s="18"/>
      <c r="G47" s="32">
        <v>148388.32999999999</v>
      </c>
      <c r="H47" s="32"/>
      <c r="I47" s="48"/>
      <c r="J47" s="32">
        <f>SUM(G47:I47)</f>
        <v>148388.32999999999</v>
      </c>
      <c r="M47" s="38"/>
    </row>
    <row r="48" spans="1:13" ht="16.5" customHeight="1" x14ac:dyDescent="0.25">
      <c r="A48" s="18"/>
      <c r="B48" s="18"/>
      <c r="C48" s="18" t="s">
        <v>56</v>
      </c>
      <c r="D48" s="18"/>
      <c r="E48" s="18"/>
      <c r="F48" s="18"/>
      <c r="G48" s="26">
        <f>SUM(G43:G47)</f>
        <v>154188.32999999999</v>
      </c>
      <c r="H48" s="26">
        <f>SUM(H43:H47)</f>
        <v>0</v>
      </c>
      <c r="I48" s="26">
        <f>SUM(I43:I47)</f>
        <v>0</v>
      </c>
      <c r="J48" s="26">
        <f>SUM(J43:J47)</f>
        <v>154188.32999999999</v>
      </c>
    </row>
    <row r="49" spans="1:13" ht="16.5" customHeight="1" x14ac:dyDescent="0.25">
      <c r="A49" s="18"/>
      <c r="B49" s="18"/>
      <c r="C49" s="18" t="s">
        <v>57</v>
      </c>
      <c r="D49" s="21"/>
      <c r="E49" s="21"/>
      <c r="F49" s="21"/>
    </row>
    <row r="50" spans="1:13" ht="16.5" hidden="1" customHeight="1" x14ac:dyDescent="0.25">
      <c r="A50" s="18"/>
      <c r="B50" s="18"/>
      <c r="C50" s="18"/>
      <c r="D50" s="18" t="s">
        <v>58</v>
      </c>
      <c r="E50" s="18"/>
      <c r="F50" s="18"/>
      <c r="G50" s="23">
        <v>0</v>
      </c>
      <c r="I50" s="23"/>
      <c r="J50" s="23">
        <f>SUM(G50:I50)</f>
        <v>0</v>
      </c>
    </row>
    <row r="51" spans="1:13" ht="16.5" hidden="1" customHeight="1" x14ac:dyDescent="0.25">
      <c r="A51" s="18"/>
      <c r="B51" s="18"/>
      <c r="C51" s="18"/>
      <c r="D51" s="18" t="s">
        <v>59</v>
      </c>
      <c r="E51" s="18"/>
      <c r="F51" s="18"/>
      <c r="G51" s="23">
        <v>0</v>
      </c>
      <c r="I51" s="23"/>
      <c r="J51" s="23">
        <f>SUM(G51:I51)</f>
        <v>0</v>
      </c>
    </row>
    <row r="52" spans="1:13" ht="16.5" hidden="1" customHeight="1" x14ac:dyDescent="0.25">
      <c r="A52" s="18"/>
      <c r="B52" s="18"/>
      <c r="C52" s="18"/>
      <c r="D52" s="18" t="s">
        <v>60</v>
      </c>
      <c r="E52" s="18"/>
      <c r="F52" s="18"/>
      <c r="G52" s="23">
        <v>0</v>
      </c>
      <c r="J52" s="23">
        <f>SUM(G52:I52)</f>
        <v>0</v>
      </c>
    </row>
    <row r="53" spans="1:13" ht="16.5" customHeight="1" x14ac:dyDescent="0.25">
      <c r="A53" s="18"/>
      <c r="B53" s="18"/>
      <c r="C53" s="18"/>
      <c r="D53" s="18" t="s">
        <v>98</v>
      </c>
      <c r="E53" s="18"/>
      <c r="F53" s="18"/>
      <c r="G53" s="32">
        <v>1010003.68</v>
      </c>
      <c r="H53" s="25"/>
      <c r="I53" s="25"/>
      <c r="J53" s="32">
        <f>SUM(G53:I53)</f>
        <v>1010003.68</v>
      </c>
    </row>
    <row r="54" spans="1:13" ht="16.5" customHeight="1" thickBot="1" x14ac:dyDescent="0.3">
      <c r="A54" s="18"/>
      <c r="B54" s="21"/>
      <c r="C54" s="18" t="s">
        <v>61</v>
      </c>
      <c r="D54" s="18"/>
      <c r="E54" s="18"/>
      <c r="F54" s="18"/>
      <c r="G54" s="33">
        <f>SUM(G50:G53)</f>
        <v>1010003.68</v>
      </c>
      <c r="H54" s="33">
        <f>SUM(H50:H53)</f>
        <v>0</v>
      </c>
      <c r="I54" s="33">
        <f>SUM(I50:I53)</f>
        <v>0</v>
      </c>
      <c r="J54" s="33">
        <f>SUM(J50:J53)</f>
        <v>1010003.68</v>
      </c>
    </row>
    <row r="55" spans="1:13" ht="15.75" x14ac:dyDescent="0.25">
      <c r="A55" s="18"/>
      <c r="B55" s="18" t="s">
        <v>62</v>
      </c>
      <c r="C55" s="18"/>
      <c r="D55" s="18"/>
      <c r="E55" s="18"/>
      <c r="F55" s="18"/>
      <c r="G55" s="14">
        <f>+G54+G48</f>
        <v>1164192.01</v>
      </c>
      <c r="H55" s="14">
        <f>+H54+H48</f>
        <v>0</v>
      </c>
      <c r="I55" s="14">
        <f>+I54+I48</f>
        <v>0</v>
      </c>
      <c r="J55" s="14">
        <f>+J54+J48</f>
        <v>1164192.01</v>
      </c>
    </row>
    <row r="56" spans="1:13" ht="15.75" hidden="1" x14ac:dyDescent="0.25">
      <c r="A56" s="21"/>
      <c r="B56" s="18"/>
      <c r="C56" s="18"/>
      <c r="D56" s="18"/>
      <c r="E56" s="18"/>
      <c r="F56" s="18"/>
      <c r="G56" s="14"/>
      <c r="H56" s="40"/>
      <c r="I56" s="40"/>
    </row>
    <row r="57" spans="1:13" s="36" customFormat="1" ht="16.5" hidden="1" thickBot="1" x14ac:dyDescent="0.3">
      <c r="A57" s="21"/>
      <c r="B57" s="27" t="s">
        <v>63</v>
      </c>
      <c r="C57" s="18"/>
      <c r="D57" s="18"/>
      <c r="E57" s="18"/>
      <c r="F57" s="18"/>
      <c r="G57" s="33">
        <f>+G39-G55</f>
        <v>2724684.3199999994</v>
      </c>
      <c r="H57" s="33">
        <f>+H39-H55</f>
        <v>161207.71</v>
      </c>
      <c r="I57" s="33">
        <f>+I39-I55</f>
        <v>1123543.74</v>
      </c>
      <c r="J57" s="33">
        <f>SUM(G57:I57)</f>
        <v>4009435.7699999996</v>
      </c>
      <c r="K57" s="41"/>
      <c r="M57" s="38"/>
    </row>
    <row r="58" spans="1:13" s="36" customFormat="1" ht="15.75" x14ac:dyDescent="0.25">
      <c r="A58" s="27"/>
      <c r="B58" s="27" t="s">
        <v>64</v>
      </c>
      <c r="C58" s="39"/>
      <c r="D58" s="27"/>
      <c r="E58" s="39"/>
      <c r="F58" s="39"/>
      <c r="G58" s="42"/>
      <c r="H58" s="14"/>
      <c r="I58" s="14"/>
      <c r="J58" s="26"/>
      <c r="K58" s="41"/>
      <c r="M58" s="38"/>
    </row>
    <row r="59" spans="1:13" s="36" customFormat="1" ht="15.75" x14ac:dyDescent="0.25">
      <c r="A59" s="27"/>
      <c r="B59" s="27"/>
      <c r="C59" s="39" t="s">
        <v>65</v>
      </c>
      <c r="D59" s="27"/>
      <c r="E59" s="39"/>
      <c r="F59" s="39"/>
      <c r="G59" s="42">
        <f>+G38-G54</f>
        <v>2685453.2499999995</v>
      </c>
      <c r="H59" s="14"/>
      <c r="I59" s="14"/>
      <c r="J59" s="26">
        <f>SUM(G59:I59)</f>
        <v>2685453.2499999995</v>
      </c>
      <c r="K59" s="41"/>
      <c r="M59" s="38"/>
    </row>
    <row r="60" spans="1:13" s="36" customFormat="1" ht="15.75" hidden="1" x14ac:dyDescent="0.25">
      <c r="A60" s="27"/>
      <c r="B60" s="27"/>
      <c r="C60" s="39" t="s">
        <v>93</v>
      </c>
      <c r="D60" s="27"/>
      <c r="E60" s="39"/>
      <c r="F60" s="39"/>
      <c r="G60" s="42"/>
      <c r="H60" s="14">
        <v>0</v>
      </c>
      <c r="I60" s="14"/>
      <c r="J60" s="26">
        <f t="shared" ref="J60:J93" si="3">SUM(G60:I60)</f>
        <v>0</v>
      </c>
      <c r="K60" s="41"/>
      <c r="M60" s="38"/>
    </row>
    <row r="61" spans="1:13" s="36" customFormat="1" ht="21.6" customHeight="1" x14ac:dyDescent="0.25">
      <c r="A61" s="27"/>
      <c r="B61" s="27"/>
      <c r="C61" s="39" t="s">
        <v>66</v>
      </c>
      <c r="D61" s="27"/>
      <c r="E61" s="39"/>
      <c r="F61" s="39"/>
      <c r="G61" s="42"/>
      <c r="H61" s="14">
        <v>1945.3</v>
      </c>
      <c r="I61" s="14"/>
      <c r="J61" s="26">
        <f t="shared" si="3"/>
        <v>1945.3</v>
      </c>
      <c r="K61" s="41"/>
      <c r="M61" s="38"/>
    </row>
    <row r="62" spans="1:13" s="36" customFormat="1" ht="15.75" x14ac:dyDescent="0.25">
      <c r="A62" s="27"/>
      <c r="B62" s="27"/>
      <c r="C62" s="39" t="s">
        <v>67</v>
      </c>
      <c r="D62" s="27"/>
      <c r="E62" s="39"/>
      <c r="F62" s="39"/>
      <c r="G62" s="42"/>
      <c r="H62" s="14">
        <v>2756.44</v>
      </c>
      <c r="I62" s="14"/>
      <c r="J62" s="26">
        <f t="shared" si="3"/>
        <v>2756.44</v>
      </c>
      <c r="K62" s="41"/>
      <c r="M62" s="38"/>
    </row>
    <row r="63" spans="1:13" s="36" customFormat="1" ht="15.75" hidden="1" x14ac:dyDescent="0.25">
      <c r="A63" s="27"/>
      <c r="B63" s="27"/>
      <c r="C63" s="39" t="s">
        <v>120</v>
      </c>
      <c r="D63" s="27"/>
      <c r="E63" s="39"/>
      <c r="F63" s="39"/>
      <c r="G63" s="42"/>
      <c r="H63" s="14">
        <v>0</v>
      </c>
      <c r="I63" s="14"/>
      <c r="J63" s="26">
        <f t="shared" ref="J63" si="4">SUM(G63:I63)</f>
        <v>0</v>
      </c>
      <c r="K63" s="41"/>
      <c r="M63" s="38"/>
    </row>
    <row r="64" spans="1:13" s="36" customFormat="1" ht="15.75" x14ac:dyDescent="0.25">
      <c r="A64" s="27"/>
      <c r="B64" s="27"/>
      <c r="C64" s="39" t="s">
        <v>95</v>
      </c>
      <c r="D64" s="27"/>
      <c r="E64" s="39"/>
      <c r="F64" s="39"/>
      <c r="G64" s="42"/>
      <c r="H64" s="14">
        <f>0.08+18347.05</f>
        <v>18347.13</v>
      </c>
      <c r="I64" s="14"/>
      <c r="J64" s="26">
        <f t="shared" si="3"/>
        <v>18347.13</v>
      </c>
      <c r="K64" s="41"/>
      <c r="M64" s="38"/>
    </row>
    <row r="65" spans="1:13" s="36" customFormat="1" ht="15.75" x14ac:dyDescent="0.25">
      <c r="A65" s="27"/>
      <c r="B65" s="27"/>
      <c r="C65" s="39" t="s">
        <v>68</v>
      </c>
      <c r="D65" s="27"/>
      <c r="E65" s="39"/>
      <c r="F65" s="39"/>
      <c r="G65" s="42"/>
      <c r="H65" s="14">
        <v>665.66</v>
      </c>
      <c r="I65" s="14"/>
      <c r="J65" s="26">
        <f t="shared" si="3"/>
        <v>665.66</v>
      </c>
      <c r="K65" s="41"/>
      <c r="M65" s="38"/>
    </row>
    <row r="66" spans="1:13" s="36" customFormat="1" ht="15.75" x14ac:dyDescent="0.25">
      <c r="A66" s="27"/>
      <c r="B66" s="27"/>
      <c r="C66" s="39" t="s">
        <v>114</v>
      </c>
      <c r="D66" s="27"/>
      <c r="E66" s="39"/>
      <c r="F66" s="39"/>
      <c r="G66" s="42"/>
      <c r="H66" s="14">
        <v>599.89</v>
      </c>
      <c r="I66" s="14"/>
      <c r="J66" s="26">
        <f t="shared" ref="J66:J67" si="5">SUM(G66:I66)</f>
        <v>599.89</v>
      </c>
      <c r="K66" s="41"/>
      <c r="M66" s="38"/>
    </row>
    <row r="67" spans="1:13" s="36" customFormat="1" ht="15.75" hidden="1" x14ac:dyDescent="0.25">
      <c r="A67" s="27"/>
      <c r="B67" s="27"/>
      <c r="C67" s="39" t="s">
        <v>115</v>
      </c>
      <c r="D67" s="27"/>
      <c r="E67" s="39"/>
      <c r="F67" s="39"/>
      <c r="G67" s="42"/>
      <c r="H67" s="14">
        <v>0</v>
      </c>
      <c r="I67" s="14"/>
      <c r="J67" s="26">
        <f t="shared" si="5"/>
        <v>0</v>
      </c>
      <c r="K67" s="41"/>
      <c r="M67" s="38"/>
    </row>
    <row r="68" spans="1:13" s="36" customFormat="1" ht="15.75" x14ac:dyDescent="0.25">
      <c r="A68" s="27"/>
      <c r="B68" s="27"/>
      <c r="C68" s="39" t="s">
        <v>69</v>
      </c>
      <c r="D68" s="27"/>
      <c r="E68" s="39"/>
      <c r="F68" s="39"/>
      <c r="G68" s="42"/>
      <c r="H68" s="14">
        <v>1905.56</v>
      </c>
      <c r="I68" s="14"/>
      <c r="J68" s="26">
        <f t="shared" si="3"/>
        <v>1905.56</v>
      </c>
      <c r="K68" s="41"/>
      <c r="M68" s="38"/>
    </row>
    <row r="69" spans="1:13" s="36" customFormat="1" ht="15.75" x14ac:dyDescent="0.25">
      <c r="A69" s="27"/>
      <c r="B69" s="27"/>
      <c r="C69" s="39" t="s">
        <v>70</v>
      </c>
      <c r="D69" s="27"/>
      <c r="E69" s="39"/>
      <c r="F69" s="39"/>
      <c r="G69" s="42"/>
      <c r="H69" s="14">
        <v>4370.93</v>
      </c>
      <c r="I69" s="14"/>
      <c r="J69" s="26">
        <f t="shared" si="3"/>
        <v>4370.93</v>
      </c>
      <c r="K69" s="41"/>
      <c r="M69" s="38"/>
    </row>
    <row r="70" spans="1:13" s="36" customFormat="1" ht="15.75" x14ac:dyDescent="0.25">
      <c r="A70" s="27"/>
      <c r="B70" s="27"/>
      <c r="C70" s="39" t="s">
        <v>105</v>
      </c>
      <c r="D70" s="27"/>
      <c r="E70" s="39"/>
      <c r="F70" s="39"/>
      <c r="G70" s="42"/>
      <c r="H70" s="14">
        <v>-1202.33</v>
      </c>
      <c r="I70" s="14"/>
      <c r="J70" s="26">
        <f>SUM(G70:I70)</f>
        <v>-1202.33</v>
      </c>
      <c r="K70" s="41"/>
      <c r="M70" s="38"/>
    </row>
    <row r="71" spans="1:13" s="36" customFormat="1" ht="15.75" x14ac:dyDescent="0.25">
      <c r="A71" s="27"/>
      <c r="B71" s="27"/>
      <c r="C71" s="39" t="s">
        <v>96</v>
      </c>
      <c r="D71" s="27"/>
      <c r="E71" s="39"/>
      <c r="F71" s="39"/>
      <c r="G71" s="42"/>
      <c r="H71" s="14">
        <v>9366.9599999999991</v>
      </c>
      <c r="I71" s="14"/>
      <c r="J71" s="26">
        <f t="shared" si="3"/>
        <v>9366.9599999999991</v>
      </c>
      <c r="K71" s="41"/>
      <c r="M71" s="38"/>
    </row>
    <row r="72" spans="1:13" s="36" customFormat="1" ht="15.75" x14ac:dyDescent="0.25">
      <c r="A72" s="27"/>
      <c r="B72" s="27"/>
      <c r="C72" s="39" t="s">
        <v>71</v>
      </c>
      <c r="D72" s="27"/>
      <c r="E72" s="39"/>
      <c r="F72" s="39"/>
      <c r="G72" s="42"/>
      <c r="H72" s="14">
        <f>800+8587.14-0.08</f>
        <v>9387.06</v>
      </c>
      <c r="I72" s="14"/>
      <c r="J72" s="26">
        <f t="shared" si="3"/>
        <v>9387.06</v>
      </c>
      <c r="K72" s="41"/>
      <c r="M72" s="38"/>
    </row>
    <row r="73" spans="1:13" s="36" customFormat="1" ht="15.75" x14ac:dyDescent="0.25">
      <c r="A73" s="27"/>
      <c r="B73" s="27"/>
      <c r="C73" s="39" t="s">
        <v>72</v>
      </c>
      <c r="D73" s="27"/>
      <c r="E73" s="39"/>
      <c r="F73" s="39"/>
      <c r="G73" s="42"/>
      <c r="H73" s="14">
        <v>1998.06</v>
      </c>
      <c r="I73" s="14"/>
      <c r="J73" s="26">
        <f t="shared" si="3"/>
        <v>1998.06</v>
      </c>
      <c r="K73" s="41"/>
      <c r="M73" s="38"/>
    </row>
    <row r="74" spans="1:13" s="36" customFormat="1" ht="15.75" x14ac:dyDescent="0.25">
      <c r="A74" s="27"/>
      <c r="B74" s="27"/>
      <c r="C74" s="39" t="s">
        <v>130</v>
      </c>
      <c r="D74" s="27"/>
      <c r="E74" s="39"/>
      <c r="F74" s="39"/>
      <c r="G74" s="42"/>
      <c r="H74" s="14">
        <v>-50</v>
      </c>
      <c r="I74" s="14"/>
      <c r="J74" s="26">
        <f t="shared" ref="J74" si="6">SUM(G74:I74)</f>
        <v>-50</v>
      </c>
      <c r="K74" s="41"/>
      <c r="M74" s="38"/>
    </row>
    <row r="75" spans="1:13" s="36" customFormat="1" ht="15.75" x14ac:dyDescent="0.25">
      <c r="A75" s="27"/>
      <c r="B75" s="27"/>
      <c r="C75" s="39" t="s">
        <v>73</v>
      </c>
      <c r="D75" s="27"/>
      <c r="E75" s="39"/>
      <c r="F75" s="39"/>
      <c r="G75" s="42"/>
      <c r="H75" s="14">
        <v>9574.48</v>
      </c>
      <c r="I75" s="14"/>
      <c r="J75" s="26">
        <f t="shared" si="3"/>
        <v>9574.48</v>
      </c>
      <c r="K75" s="41"/>
      <c r="M75" s="38"/>
    </row>
    <row r="76" spans="1:13" s="36" customFormat="1" ht="15.75" x14ac:dyDescent="0.25">
      <c r="A76" s="27"/>
      <c r="B76" s="27"/>
      <c r="C76" s="39" t="s">
        <v>74</v>
      </c>
      <c r="D76" s="27"/>
      <c r="E76" s="39"/>
      <c r="F76" s="39"/>
      <c r="G76" s="42"/>
      <c r="H76" s="14">
        <v>4415.91</v>
      </c>
      <c r="I76" s="14"/>
      <c r="J76" s="26">
        <f>SUM(G76:I76)</f>
        <v>4415.91</v>
      </c>
      <c r="K76" s="41"/>
      <c r="M76" s="38"/>
    </row>
    <row r="77" spans="1:13" s="36" customFormat="1" ht="15.75" x14ac:dyDescent="0.25">
      <c r="A77" s="27"/>
      <c r="B77" s="27"/>
      <c r="C77" s="39" t="s">
        <v>75</v>
      </c>
      <c r="D77" s="27"/>
      <c r="E77" s="39"/>
      <c r="F77" s="39"/>
      <c r="G77" s="42"/>
      <c r="H77" s="14">
        <v>3521.31</v>
      </c>
      <c r="I77" s="14"/>
      <c r="J77" s="26">
        <f t="shared" si="3"/>
        <v>3521.31</v>
      </c>
      <c r="K77" s="41"/>
      <c r="M77" s="38"/>
    </row>
    <row r="78" spans="1:13" s="36" customFormat="1" ht="15.75" x14ac:dyDescent="0.25">
      <c r="A78" s="27"/>
      <c r="B78" s="27"/>
      <c r="C78" s="39" t="s">
        <v>76</v>
      </c>
      <c r="D78" s="27"/>
      <c r="E78" s="39"/>
      <c r="F78" s="39"/>
      <c r="G78" s="42"/>
      <c r="H78" s="14">
        <v>608.83000000000004</v>
      </c>
      <c r="I78" s="14"/>
      <c r="J78" s="26">
        <f t="shared" si="3"/>
        <v>608.83000000000004</v>
      </c>
      <c r="K78" s="41"/>
      <c r="M78" s="38"/>
    </row>
    <row r="79" spans="1:13" s="36" customFormat="1" ht="15.75" x14ac:dyDescent="0.25">
      <c r="A79" s="27"/>
      <c r="B79" s="27"/>
      <c r="C79" s="39" t="s">
        <v>77</v>
      </c>
      <c r="D79" s="27"/>
      <c r="E79" s="39"/>
      <c r="F79" s="39"/>
      <c r="G79" s="42"/>
      <c r="H79" s="14">
        <v>8445.16</v>
      </c>
      <c r="I79" s="14"/>
      <c r="J79" s="26">
        <f t="shared" si="3"/>
        <v>8445.16</v>
      </c>
      <c r="K79" s="41"/>
      <c r="M79" s="38"/>
    </row>
    <row r="80" spans="1:13" s="36" customFormat="1" ht="15.75" x14ac:dyDescent="0.25">
      <c r="A80" s="27"/>
      <c r="B80" s="27"/>
      <c r="C80" s="39" t="s">
        <v>78</v>
      </c>
      <c r="D80" s="27"/>
      <c r="E80" s="39"/>
      <c r="F80" s="39"/>
      <c r="G80" s="42"/>
      <c r="H80" s="14">
        <v>25595.99</v>
      </c>
      <c r="I80" s="14"/>
      <c r="J80" s="26">
        <f t="shared" si="3"/>
        <v>25595.99</v>
      </c>
      <c r="K80" s="41"/>
      <c r="M80" s="38"/>
    </row>
    <row r="81" spans="1:13" s="36" customFormat="1" ht="15.75" x14ac:dyDescent="0.25">
      <c r="A81" s="27"/>
      <c r="B81" s="27"/>
      <c r="C81" s="39" t="s">
        <v>79</v>
      </c>
      <c r="D81" s="27"/>
      <c r="E81" s="39"/>
      <c r="F81" s="39"/>
      <c r="G81" s="42"/>
      <c r="H81" s="14">
        <v>1231.8</v>
      </c>
      <c r="I81" s="14"/>
      <c r="J81" s="26">
        <f t="shared" si="3"/>
        <v>1231.8</v>
      </c>
      <c r="K81" s="41"/>
      <c r="M81" s="38"/>
    </row>
    <row r="82" spans="1:13" s="36" customFormat="1" ht="15.75" x14ac:dyDescent="0.25">
      <c r="A82" s="27"/>
      <c r="B82" s="27"/>
      <c r="C82" s="39" t="s">
        <v>80</v>
      </c>
      <c r="D82" s="27"/>
      <c r="E82" s="39"/>
      <c r="F82" s="39"/>
      <c r="G82" s="42"/>
      <c r="H82" s="14">
        <v>2567.36</v>
      </c>
      <c r="I82" s="14"/>
      <c r="J82" s="26">
        <f t="shared" si="3"/>
        <v>2567.36</v>
      </c>
      <c r="K82" s="41"/>
      <c r="M82" s="38"/>
    </row>
    <row r="83" spans="1:13" s="36" customFormat="1" ht="15.75" x14ac:dyDescent="0.25">
      <c r="A83" s="27"/>
      <c r="B83" s="27"/>
      <c r="C83" s="39" t="s">
        <v>94</v>
      </c>
      <c r="D83" s="27"/>
      <c r="E83" s="39"/>
      <c r="F83" s="39"/>
      <c r="G83" s="42"/>
      <c r="H83" s="14">
        <v>10000</v>
      </c>
      <c r="I83" s="14"/>
      <c r="J83" s="26">
        <f>SUM(G83:I83)</f>
        <v>10000</v>
      </c>
      <c r="K83" s="41"/>
      <c r="M83" s="38"/>
    </row>
    <row r="84" spans="1:13" s="36" customFormat="1" ht="15.75" x14ac:dyDescent="0.25">
      <c r="A84" s="27"/>
      <c r="B84" s="27"/>
      <c r="C84" s="39" t="s">
        <v>81</v>
      </c>
      <c r="D84" s="27"/>
      <c r="E84" s="39"/>
      <c r="F84" s="39"/>
      <c r="G84" s="42"/>
      <c r="H84" s="14">
        <v>1927.47</v>
      </c>
      <c r="I84" s="14"/>
      <c r="J84" s="26">
        <f>SUM(G84:I84)</f>
        <v>1927.47</v>
      </c>
      <c r="K84" s="41"/>
      <c r="M84" s="38"/>
    </row>
    <row r="85" spans="1:13" s="36" customFormat="1" ht="15.75" x14ac:dyDescent="0.25">
      <c r="A85" s="27"/>
      <c r="B85" s="27"/>
      <c r="C85" s="39" t="s">
        <v>82</v>
      </c>
      <c r="D85" s="27"/>
      <c r="E85" s="39"/>
      <c r="F85" s="39"/>
      <c r="G85" s="42"/>
      <c r="H85" s="14">
        <v>353.63</v>
      </c>
      <c r="I85" s="14"/>
      <c r="J85" s="26">
        <f t="shared" si="3"/>
        <v>353.63</v>
      </c>
      <c r="K85" s="41"/>
      <c r="M85" s="38"/>
    </row>
    <row r="86" spans="1:13" s="36" customFormat="1" ht="15.75" x14ac:dyDescent="0.25">
      <c r="A86" s="27"/>
      <c r="B86" s="27"/>
      <c r="C86" s="39" t="s">
        <v>107</v>
      </c>
      <c r="D86" s="27"/>
      <c r="E86" s="39"/>
      <c r="F86" s="39"/>
      <c r="G86" s="42"/>
      <c r="H86" s="14">
        <v>744.1</v>
      </c>
      <c r="I86" s="14"/>
      <c r="J86" s="26">
        <f t="shared" si="3"/>
        <v>744.1</v>
      </c>
      <c r="K86" s="41"/>
      <c r="M86" s="38"/>
    </row>
    <row r="87" spans="1:13" s="36" customFormat="1" ht="15.75" x14ac:dyDescent="0.25">
      <c r="A87" s="27"/>
      <c r="B87" s="27"/>
      <c r="C87" s="39" t="s">
        <v>108</v>
      </c>
      <c r="D87" s="27"/>
      <c r="E87" s="39"/>
      <c r="F87" s="39"/>
      <c r="G87" s="42"/>
      <c r="H87" s="14">
        <v>8360.39</v>
      </c>
      <c r="I87" s="14"/>
      <c r="J87" s="26">
        <f t="shared" si="3"/>
        <v>8360.39</v>
      </c>
      <c r="K87" s="41"/>
      <c r="M87" s="38"/>
    </row>
    <row r="88" spans="1:13" s="36" customFormat="1" ht="15.75" x14ac:dyDescent="0.25">
      <c r="A88" s="27"/>
      <c r="B88" s="27"/>
      <c r="C88" s="39" t="s">
        <v>112</v>
      </c>
      <c r="D88" s="27"/>
      <c r="E88" s="39"/>
      <c r="F88" s="39"/>
      <c r="G88" s="42"/>
      <c r="H88" s="14">
        <v>27694.22</v>
      </c>
      <c r="I88" s="14"/>
      <c r="J88" s="26">
        <f t="shared" si="3"/>
        <v>27694.22</v>
      </c>
      <c r="K88" s="41"/>
      <c r="M88" s="38"/>
    </row>
    <row r="89" spans="1:13" s="36" customFormat="1" ht="15.75" x14ac:dyDescent="0.25">
      <c r="A89" s="27"/>
      <c r="B89" s="27"/>
      <c r="C89" s="39" t="s">
        <v>119</v>
      </c>
      <c r="D89" s="27"/>
      <c r="E89" s="39"/>
      <c r="F89" s="39"/>
      <c r="G89" s="42"/>
      <c r="H89" s="14">
        <v>1422.4</v>
      </c>
      <c r="I89" s="14"/>
      <c r="J89" s="26">
        <f t="shared" si="3"/>
        <v>1422.4</v>
      </c>
      <c r="K89" s="41"/>
      <c r="M89" s="38"/>
    </row>
    <row r="90" spans="1:13" s="36" customFormat="1" ht="15.75" x14ac:dyDescent="0.25">
      <c r="A90" s="27"/>
      <c r="B90" s="27"/>
      <c r="C90" s="39" t="s">
        <v>113</v>
      </c>
      <c r="D90" s="27"/>
      <c r="E90" s="39"/>
      <c r="F90" s="39"/>
      <c r="G90" s="42"/>
      <c r="H90" s="14">
        <v>4654</v>
      </c>
      <c r="I90" s="14"/>
      <c r="J90" s="26">
        <f t="shared" si="3"/>
        <v>4654</v>
      </c>
      <c r="K90" s="41"/>
      <c r="M90" s="38"/>
    </row>
    <row r="91" spans="1:13" s="36" customFormat="1" ht="15.75" x14ac:dyDescent="0.25">
      <c r="A91" s="27"/>
      <c r="B91" s="27"/>
      <c r="C91" s="18" t="s">
        <v>83</v>
      </c>
      <c r="D91" s="18"/>
      <c r="E91" s="18"/>
      <c r="F91" s="39"/>
      <c r="G91" s="42"/>
      <c r="H91" s="14"/>
      <c r="I91" s="26">
        <v>290329.08</v>
      </c>
      <c r="J91" s="26">
        <f t="shared" si="3"/>
        <v>290329.08</v>
      </c>
      <c r="K91" s="41"/>
      <c r="M91" s="38"/>
    </row>
    <row r="92" spans="1:13" s="36" customFormat="1" ht="15.75" x14ac:dyDescent="0.25">
      <c r="A92" s="27"/>
      <c r="B92" s="27"/>
      <c r="C92" s="18" t="s">
        <v>84</v>
      </c>
      <c r="D92" s="18"/>
      <c r="E92" s="18"/>
      <c r="F92" s="39"/>
      <c r="G92" s="42"/>
      <c r="H92" s="14"/>
      <c r="I92" s="26">
        <v>100290.91</v>
      </c>
      <c r="J92" s="26">
        <f t="shared" si="3"/>
        <v>100290.91</v>
      </c>
      <c r="K92" s="41"/>
      <c r="M92" s="38"/>
    </row>
    <row r="93" spans="1:13" s="36" customFormat="1" ht="15.75" x14ac:dyDescent="0.25">
      <c r="A93" s="27"/>
      <c r="B93" s="27"/>
      <c r="C93" s="18" t="s">
        <v>85</v>
      </c>
      <c r="D93" s="18"/>
      <c r="E93" s="18"/>
      <c r="F93" s="39"/>
      <c r="G93" s="42"/>
      <c r="H93" s="14"/>
      <c r="I93" s="26">
        <v>26.14</v>
      </c>
      <c r="J93" s="26">
        <f t="shared" si="3"/>
        <v>26.14</v>
      </c>
      <c r="K93" s="41"/>
      <c r="M93" s="38"/>
    </row>
    <row r="94" spans="1:13" s="36" customFormat="1" ht="15.75" x14ac:dyDescent="0.25">
      <c r="A94" s="27"/>
      <c r="B94" s="27"/>
      <c r="C94" s="18" t="s">
        <v>86</v>
      </c>
      <c r="D94" s="18"/>
      <c r="E94" s="18"/>
      <c r="F94" s="39"/>
      <c r="G94" s="42"/>
      <c r="H94" s="14"/>
      <c r="I94" s="26">
        <v>728593.72</v>
      </c>
      <c r="J94" s="26">
        <f>SUM(G94:I94)</f>
        <v>728593.72</v>
      </c>
      <c r="K94" s="41"/>
      <c r="M94" s="38"/>
    </row>
    <row r="95" spans="1:13" s="36" customFormat="1" ht="15.75" x14ac:dyDescent="0.25">
      <c r="A95" s="27"/>
      <c r="B95" s="27"/>
      <c r="C95" s="43" t="s">
        <v>87</v>
      </c>
      <c r="D95" s="43"/>
      <c r="E95" s="43"/>
      <c r="F95" s="44"/>
      <c r="G95" s="24"/>
      <c r="H95" s="44"/>
      <c r="I95" s="26">
        <v>4303.8900000000003</v>
      </c>
      <c r="J95" s="26">
        <f>SUM(G95:I95)</f>
        <v>4303.8900000000003</v>
      </c>
      <c r="K95" s="41"/>
      <c r="M95" s="38"/>
    </row>
    <row r="96" spans="1:13" s="36" customFormat="1" ht="16.5" thickBot="1" x14ac:dyDescent="0.3">
      <c r="A96" s="27"/>
      <c r="B96" s="27"/>
      <c r="C96" s="39" t="s">
        <v>30</v>
      </c>
      <c r="D96" s="27"/>
      <c r="E96" s="39"/>
      <c r="F96" s="39"/>
      <c r="G96" s="47">
        <f>+G28-G48</f>
        <v>39231.069999999978</v>
      </c>
      <c r="H96" s="33"/>
      <c r="I96" s="33"/>
      <c r="J96" s="33">
        <f>SUM(G96:I96)</f>
        <v>39231.069999999978</v>
      </c>
      <c r="K96" s="41"/>
      <c r="M96" s="38"/>
    </row>
    <row r="97" spans="1:13" ht="16.5" thickBot="1" x14ac:dyDescent="0.3">
      <c r="A97" s="18"/>
      <c r="B97" s="18" t="s">
        <v>88</v>
      </c>
      <c r="C97" s="18"/>
      <c r="D97" s="18"/>
      <c r="E97" s="18"/>
      <c r="F97" s="18"/>
      <c r="G97" s="14">
        <f>SUM(G59:G96)</f>
        <v>2724684.3199999994</v>
      </c>
      <c r="H97" s="14">
        <f>SUM(H58:H96)</f>
        <v>161207.71000000002</v>
      </c>
      <c r="I97" s="14">
        <f>SUM(I59:I96)</f>
        <v>1123543.74</v>
      </c>
      <c r="J97" s="14">
        <f>SUM(J59:J96)</f>
        <v>4009435.7700000005</v>
      </c>
    </row>
    <row r="98" spans="1:13" s="36" customFormat="1" ht="16.5" thickBot="1" x14ac:dyDescent="0.3">
      <c r="A98" s="27" t="s">
        <v>89</v>
      </c>
      <c r="B98" s="39"/>
      <c r="C98" s="27"/>
      <c r="D98" s="39"/>
      <c r="E98" s="39"/>
      <c r="F98" s="39"/>
      <c r="G98" s="45">
        <f>G55+G97</f>
        <v>3888876.3299999991</v>
      </c>
      <c r="H98" s="45">
        <f>H55+H97</f>
        <v>161207.71000000002</v>
      </c>
      <c r="I98" s="45">
        <f>I55+I97</f>
        <v>1123543.74</v>
      </c>
      <c r="J98" s="45">
        <f>J55+J97</f>
        <v>5173627.78</v>
      </c>
      <c r="K98" s="41"/>
      <c r="M98" s="38"/>
    </row>
    <row r="99" spans="1:13" s="36" customFormat="1" ht="16.5" thickTop="1" x14ac:dyDescent="0.25">
      <c r="A99" s="21"/>
      <c r="B99" s="27"/>
      <c r="C99" s="18"/>
      <c r="D99" s="18"/>
      <c r="E99" s="18"/>
      <c r="F99" s="18"/>
      <c r="G99" s="14"/>
      <c r="H99" s="14"/>
      <c r="I99" s="14"/>
      <c r="J99" s="26"/>
      <c r="K99" s="41"/>
      <c r="M99" s="38"/>
    </row>
    <row r="100" spans="1:13" s="36" customFormat="1" ht="15.75" x14ac:dyDescent="0.25">
      <c r="A100" s="21"/>
      <c r="B100" s="27"/>
      <c r="C100" s="18"/>
      <c r="D100" s="18"/>
      <c r="E100" s="18"/>
      <c r="F100" s="18"/>
      <c r="G100" s="14"/>
      <c r="H100" s="14"/>
      <c r="I100" s="14"/>
      <c r="J100" s="26"/>
      <c r="K100" s="41"/>
      <c r="M100" s="38"/>
    </row>
    <row r="101" spans="1:13" s="36" customFormat="1" ht="15.75" x14ac:dyDescent="0.25">
      <c r="A101" s="21"/>
      <c r="B101" s="27"/>
      <c r="C101" s="18"/>
      <c r="D101" s="18"/>
      <c r="E101" s="18"/>
      <c r="F101" s="18"/>
      <c r="G101" s="14"/>
      <c r="H101" s="14"/>
      <c r="I101" s="14"/>
      <c r="J101" s="26"/>
      <c r="K101" s="41"/>
      <c r="M101" s="38"/>
    </row>
    <row r="102" spans="1:13" s="36" customFormat="1" ht="15.75" x14ac:dyDescent="0.25">
      <c r="A102" s="21"/>
      <c r="B102" s="27"/>
      <c r="C102" s="18"/>
      <c r="D102" s="18"/>
      <c r="E102" s="18"/>
      <c r="F102" s="18"/>
      <c r="G102" s="14"/>
      <c r="H102" s="14"/>
      <c r="I102" s="14"/>
      <c r="J102" s="26"/>
      <c r="K102" s="41"/>
      <c r="M102" s="38"/>
    </row>
    <row r="103" spans="1:13" s="36" customFormat="1" ht="15.75" x14ac:dyDescent="0.25">
      <c r="A103" s="21"/>
      <c r="B103" s="27"/>
      <c r="C103" s="18"/>
      <c r="D103" s="18"/>
      <c r="E103" s="18"/>
      <c r="F103" s="18"/>
      <c r="G103" s="14"/>
      <c r="H103" s="14"/>
      <c r="I103" s="14"/>
      <c r="J103" s="26"/>
      <c r="K103" s="41"/>
      <c r="M103" s="38"/>
    </row>
    <row r="104" spans="1:13" s="36" customFormat="1" ht="15.75" x14ac:dyDescent="0.25">
      <c r="A104" s="21"/>
      <c r="B104" s="27"/>
      <c r="C104" s="18"/>
      <c r="D104" s="18"/>
      <c r="E104" s="18"/>
      <c r="F104" s="18"/>
      <c r="G104" s="14"/>
      <c r="H104" s="14"/>
      <c r="I104" s="14"/>
      <c r="J104" s="26"/>
      <c r="K104" s="41"/>
      <c r="M104" s="38"/>
    </row>
    <row r="105" spans="1:13" s="36" customFormat="1" ht="15.75" x14ac:dyDescent="0.25">
      <c r="A105" s="21"/>
      <c r="B105" s="27"/>
      <c r="C105" s="18"/>
      <c r="D105" s="18"/>
      <c r="E105" s="18"/>
      <c r="F105" s="18"/>
      <c r="G105" s="14"/>
      <c r="H105" s="14"/>
      <c r="I105" s="14"/>
      <c r="J105" s="26"/>
      <c r="K105" s="41"/>
      <c r="M105" s="38"/>
    </row>
    <row r="106" spans="1:13" s="36" customFormat="1" ht="15.75" x14ac:dyDescent="0.25">
      <c r="A106" s="21"/>
      <c r="B106" s="27"/>
      <c r="C106" s="18"/>
      <c r="D106" s="18"/>
      <c r="E106" s="18"/>
      <c r="F106" s="18"/>
      <c r="G106" s="14"/>
      <c r="H106" s="14"/>
      <c r="I106" s="14"/>
      <c r="J106" s="26"/>
      <c r="K106" s="41"/>
      <c r="M106" s="38"/>
    </row>
    <row r="107" spans="1:13" s="36" customFormat="1" ht="15.75" x14ac:dyDescent="0.25">
      <c r="A107" s="21"/>
      <c r="B107" s="27"/>
      <c r="C107" s="18"/>
      <c r="D107" s="18"/>
      <c r="E107" s="18"/>
      <c r="F107" s="18"/>
      <c r="G107" s="14"/>
      <c r="H107" s="14"/>
      <c r="I107" s="14"/>
      <c r="J107" s="26"/>
      <c r="K107" s="41"/>
      <c r="M107" s="38"/>
    </row>
    <row r="108" spans="1:13" s="36" customFormat="1" ht="15.75" x14ac:dyDescent="0.25">
      <c r="A108" s="21"/>
      <c r="B108" s="27"/>
      <c r="C108" s="18"/>
      <c r="D108" s="18"/>
      <c r="E108" s="18"/>
      <c r="F108" s="18"/>
      <c r="G108" s="14"/>
      <c r="H108" s="14"/>
      <c r="I108" s="14"/>
      <c r="J108" s="26"/>
      <c r="K108" s="41"/>
      <c r="M108" s="38"/>
    </row>
    <row r="109" spans="1:13" s="36" customFormat="1" ht="15.75" x14ac:dyDescent="0.25">
      <c r="A109" s="21"/>
      <c r="B109" s="27"/>
      <c r="C109" s="18"/>
      <c r="D109" s="18"/>
      <c r="E109" s="18"/>
      <c r="F109" s="18"/>
      <c r="G109" s="14"/>
      <c r="H109" s="14"/>
      <c r="I109" s="14"/>
      <c r="J109" s="26"/>
      <c r="K109" s="41"/>
      <c r="M109" s="38"/>
    </row>
    <row r="110" spans="1:13" s="36" customFormat="1" ht="15.75" x14ac:dyDescent="0.25">
      <c r="A110" s="21"/>
      <c r="B110" s="27"/>
      <c r="C110" s="18"/>
      <c r="D110" s="18"/>
      <c r="E110" s="18"/>
      <c r="F110" s="18"/>
      <c r="G110" s="14"/>
      <c r="H110" s="14"/>
      <c r="I110" s="14"/>
      <c r="J110" s="26"/>
      <c r="K110" s="41"/>
      <c r="M110" s="38"/>
    </row>
    <row r="111" spans="1:13" s="36" customFormat="1" ht="15.75" x14ac:dyDescent="0.25">
      <c r="A111" s="21"/>
      <c r="B111" s="27"/>
      <c r="C111" s="18"/>
      <c r="D111" s="18"/>
      <c r="E111" s="18"/>
      <c r="F111" s="18"/>
      <c r="G111" s="14"/>
      <c r="H111" s="14"/>
      <c r="I111" s="14"/>
      <c r="J111" s="26"/>
      <c r="K111" s="41"/>
      <c r="M111" s="38"/>
    </row>
    <row r="112" spans="1:13" s="36" customFormat="1" ht="15.75" x14ac:dyDescent="0.25">
      <c r="A112" s="21"/>
      <c r="B112" s="27"/>
      <c r="C112" s="18"/>
      <c r="D112" s="18"/>
      <c r="E112" s="18"/>
      <c r="F112" s="18"/>
      <c r="G112" s="14"/>
      <c r="H112" s="14"/>
      <c r="I112" s="14"/>
      <c r="J112" s="26"/>
      <c r="K112" s="41"/>
      <c r="M112" s="38"/>
    </row>
    <row r="113" spans="1:13" s="36" customFormat="1" ht="15.75" x14ac:dyDescent="0.25">
      <c r="A113" s="21"/>
      <c r="B113" s="27"/>
      <c r="C113" s="18"/>
      <c r="D113" s="18"/>
      <c r="E113" s="18"/>
      <c r="F113" s="18"/>
      <c r="G113" s="14"/>
      <c r="H113" s="14"/>
      <c r="I113" s="14"/>
      <c r="J113" s="26"/>
      <c r="K113" s="41"/>
      <c r="M113" s="38"/>
    </row>
    <row r="114" spans="1:13" s="36" customFormat="1" ht="15.75" x14ac:dyDescent="0.25">
      <c r="A114" s="21"/>
      <c r="B114" s="27"/>
      <c r="C114" s="18"/>
      <c r="D114" s="18"/>
      <c r="E114" s="18"/>
      <c r="F114" s="18"/>
      <c r="G114" s="14"/>
      <c r="H114" s="14"/>
      <c r="I114" s="14"/>
      <c r="J114" s="26"/>
      <c r="K114" s="41"/>
      <c r="M114" s="38"/>
    </row>
    <row r="115" spans="1:13" s="36" customFormat="1" ht="15.75" x14ac:dyDescent="0.25">
      <c r="A115" s="21"/>
      <c r="B115" s="27"/>
      <c r="C115" s="18"/>
      <c r="D115" s="18"/>
      <c r="E115" s="18"/>
      <c r="F115" s="18"/>
      <c r="G115" s="14"/>
      <c r="H115" s="14"/>
      <c r="I115" s="14"/>
      <c r="J115" s="26"/>
      <c r="K115" s="41"/>
      <c r="M115" s="38"/>
    </row>
    <row r="116" spans="1:13" s="36" customFormat="1" ht="15.75" x14ac:dyDescent="0.25">
      <c r="A116" s="21"/>
      <c r="B116" s="27"/>
      <c r="C116" s="18"/>
      <c r="D116" s="18"/>
      <c r="E116" s="18"/>
      <c r="F116" s="18"/>
      <c r="G116" s="14"/>
      <c r="H116" s="14"/>
      <c r="I116" s="14"/>
      <c r="J116" s="26"/>
      <c r="K116" s="41"/>
      <c r="M116" s="38"/>
    </row>
    <row r="117" spans="1:13" s="36" customFormat="1" ht="15.75" x14ac:dyDescent="0.25">
      <c r="A117" s="21"/>
      <c r="B117" s="27"/>
      <c r="C117" s="18"/>
      <c r="D117" s="18"/>
      <c r="E117" s="18"/>
      <c r="F117" s="18"/>
      <c r="G117" s="14"/>
      <c r="H117" s="14"/>
      <c r="I117" s="14"/>
      <c r="J117" s="26"/>
      <c r="K117" s="41"/>
      <c r="M117" s="38"/>
    </row>
    <row r="118" spans="1:13" s="36" customFormat="1" ht="15.75" x14ac:dyDescent="0.25">
      <c r="A118" s="21"/>
      <c r="B118" s="27"/>
      <c r="C118" s="18"/>
      <c r="D118" s="18"/>
      <c r="E118" s="18"/>
      <c r="F118" s="18"/>
      <c r="G118" s="14"/>
      <c r="H118" s="14"/>
      <c r="I118" s="14"/>
      <c r="J118" s="26"/>
      <c r="K118" s="41"/>
      <c r="M118" s="38"/>
    </row>
    <row r="119" spans="1:13" s="36" customFormat="1" ht="15.75" x14ac:dyDescent="0.25">
      <c r="A119" s="21"/>
      <c r="B119" s="27"/>
      <c r="C119" s="18"/>
      <c r="D119" s="18"/>
      <c r="E119" s="18"/>
      <c r="F119" s="18"/>
      <c r="G119" s="14"/>
      <c r="H119" s="14"/>
      <c r="I119" s="14"/>
      <c r="J119" s="26"/>
      <c r="K119" s="41"/>
      <c r="M119" s="38"/>
    </row>
    <row r="120" spans="1:13" s="36" customFormat="1" ht="15.75" x14ac:dyDescent="0.25">
      <c r="A120" s="21"/>
      <c r="B120" s="27"/>
      <c r="C120" s="18"/>
      <c r="D120" s="18"/>
      <c r="E120" s="18"/>
      <c r="F120" s="18"/>
      <c r="G120" s="14"/>
      <c r="H120" s="14"/>
      <c r="I120" s="14"/>
      <c r="J120" s="26"/>
      <c r="K120" s="41"/>
      <c r="M120" s="38"/>
    </row>
    <row r="121" spans="1:13" s="36" customFormat="1" ht="15.75" x14ac:dyDescent="0.25">
      <c r="A121" s="21"/>
      <c r="B121" s="27"/>
      <c r="C121" s="18"/>
      <c r="D121" s="18"/>
      <c r="E121" s="18"/>
      <c r="F121" s="18"/>
      <c r="G121" s="14"/>
      <c r="H121" s="14"/>
      <c r="I121" s="14"/>
      <c r="J121" s="26"/>
      <c r="K121" s="41"/>
      <c r="M121" s="38"/>
    </row>
    <row r="122" spans="1:13" s="36" customFormat="1" ht="15.75" x14ac:dyDescent="0.25">
      <c r="A122" s="21"/>
      <c r="B122" s="27"/>
      <c r="C122" s="18"/>
      <c r="D122" s="18"/>
      <c r="E122" s="18"/>
      <c r="F122" s="18"/>
      <c r="G122" s="14"/>
      <c r="H122" s="14"/>
      <c r="I122" s="14"/>
      <c r="J122" s="26"/>
      <c r="K122" s="41"/>
      <c r="M122" s="38"/>
    </row>
    <row r="123" spans="1:13" s="36" customFormat="1" ht="15.75" x14ac:dyDescent="0.25">
      <c r="A123" s="21"/>
      <c r="B123" s="27"/>
      <c r="C123" s="18"/>
      <c r="D123" s="18"/>
      <c r="E123" s="18"/>
      <c r="F123" s="18"/>
      <c r="G123" s="14"/>
      <c r="H123" s="14"/>
      <c r="I123" s="14"/>
      <c r="J123" s="26"/>
      <c r="K123" s="41"/>
      <c r="M123" s="38"/>
    </row>
    <row r="124" spans="1:13" s="36" customFormat="1" ht="15.75" x14ac:dyDescent="0.25">
      <c r="A124" s="21"/>
      <c r="B124" s="27"/>
      <c r="C124" s="18"/>
      <c r="D124" s="18"/>
      <c r="E124" s="18"/>
      <c r="F124" s="18"/>
      <c r="G124" s="14"/>
      <c r="H124" s="14"/>
      <c r="I124" s="14"/>
      <c r="J124" s="26"/>
      <c r="K124" s="41"/>
      <c r="M124" s="38"/>
    </row>
    <row r="125" spans="1:13" s="36" customFormat="1" ht="15.75" x14ac:dyDescent="0.25">
      <c r="A125" s="21"/>
      <c r="B125" s="27"/>
      <c r="C125" s="18"/>
      <c r="D125" s="18"/>
      <c r="E125" s="18"/>
      <c r="F125" s="18"/>
      <c r="G125" s="14"/>
      <c r="H125" s="14"/>
      <c r="I125" s="14"/>
      <c r="J125" s="26"/>
      <c r="K125" s="41"/>
      <c r="M125" s="38"/>
    </row>
    <row r="126" spans="1:13" s="36" customFormat="1" ht="15.75" x14ac:dyDescent="0.25">
      <c r="A126" s="21"/>
      <c r="B126" s="27"/>
      <c r="C126" s="18"/>
      <c r="D126" s="18"/>
      <c r="E126" s="18"/>
      <c r="F126" s="18"/>
      <c r="G126" s="14"/>
      <c r="H126" s="14"/>
      <c r="I126" s="14"/>
      <c r="J126" s="26"/>
      <c r="K126" s="41"/>
      <c r="M126" s="38"/>
    </row>
    <row r="127" spans="1:13" s="36" customFormat="1" ht="15.75" x14ac:dyDescent="0.25">
      <c r="A127" s="21"/>
      <c r="B127" s="27"/>
      <c r="C127" s="18"/>
      <c r="D127" s="18"/>
      <c r="E127" s="18"/>
      <c r="F127" s="18"/>
      <c r="G127" s="14"/>
      <c r="H127" s="14"/>
      <c r="I127" s="14"/>
      <c r="J127" s="26"/>
      <c r="K127" s="41"/>
      <c r="M127" s="38"/>
    </row>
    <row r="128" spans="1:13" s="36" customFormat="1" ht="15.75" x14ac:dyDescent="0.25">
      <c r="A128" s="21"/>
      <c r="B128" s="27"/>
      <c r="C128" s="18"/>
      <c r="D128" s="18"/>
      <c r="E128" s="18"/>
      <c r="F128" s="18"/>
      <c r="G128" s="14"/>
      <c r="H128" s="14"/>
      <c r="I128" s="14"/>
      <c r="J128" s="26"/>
      <c r="K128" s="41"/>
      <c r="M128" s="38"/>
    </row>
    <row r="129" spans="9:10" ht="15.75" x14ac:dyDescent="0.25">
      <c r="I129" s="49"/>
      <c r="J129" s="49"/>
    </row>
  </sheetData>
  <pageMargins left="0.7" right="0.7" top="0.75" bottom="0.75" header="0.3" footer="0.3"/>
  <pageSetup scale="55" orientation="portrait" r:id="rId1"/>
  <headerFooter>
    <oddHeader>&amp;CFirst Unitarian Universalist Congregation of Ann Arbor
Balance Sheet
As of December 31,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Fund Budget Vs. Actual</vt:lpstr>
      <vt:lpstr>Statement of Financial Position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SUE</dc:creator>
  <cp:lastModifiedBy>Staff</cp:lastModifiedBy>
  <cp:lastPrinted>2020-05-05T20:34:26Z</cp:lastPrinted>
  <dcterms:created xsi:type="dcterms:W3CDTF">2014-10-11T18:12:37Z</dcterms:created>
  <dcterms:modified xsi:type="dcterms:W3CDTF">2020-05-05T20:37:17Z</dcterms:modified>
</cp:coreProperties>
</file>